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/>
  <bookViews>
    <workbookView xWindow="-12" yWindow="-12" windowWidth="11616" windowHeight="9660"/>
  </bookViews>
  <sheets>
    <sheet name="Главная" sheetId="9" r:id="rId1"/>
    <sheet name="ЕдИзм" sheetId="6" r:id="rId2"/>
    <sheet name="Поставщики" sheetId="7" r:id="rId3"/>
    <sheet name="Покупатели" sheetId="8" r:id="rId4"/>
    <sheet name="Номенклатура" sheetId="1" r:id="rId5"/>
    <sheet name="Приход" sheetId="4" r:id="rId6"/>
    <sheet name="Расход" sheetId="5" r:id="rId7"/>
    <sheet name="Оборотка" sheetId="2" r:id="rId8"/>
  </sheets>
  <calcPr calcId="145621"/>
</workbook>
</file>

<file path=xl/calcChain.xml><?xml version="1.0" encoding="utf-8"?>
<calcChain xmlns="http://schemas.openxmlformats.org/spreadsheetml/2006/main">
  <c r="E12" i="4" l="1"/>
  <c r="F12" i="4"/>
  <c r="I12" i="4"/>
  <c r="L12" i="4"/>
  <c r="M12" i="4"/>
  <c r="D12" i="2"/>
  <c r="G12" i="2" s="1"/>
  <c r="E12" i="2"/>
  <c r="F12" i="2"/>
  <c r="H12" i="2"/>
  <c r="J12" i="2"/>
  <c r="L12" i="2" l="1"/>
  <c r="I12" i="2"/>
  <c r="K12" i="2" s="1"/>
  <c r="L10" i="4"/>
  <c r="M10" i="4"/>
  <c r="L11" i="4"/>
  <c r="M11" i="4"/>
  <c r="M9" i="4"/>
  <c r="L9" i="4"/>
  <c r="L10" i="5"/>
  <c r="M10" i="5"/>
  <c r="M9" i="5"/>
  <c r="L9" i="5"/>
  <c r="E11" i="4"/>
  <c r="F11" i="4"/>
  <c r="I11" i="4"/>
  <c r="D11" i="2"/>
  <c r="E11" i="2"/>
  <c r="F11" i="2"/>
  <c r="E10" i="5"/>
  <c r="F10" i="5"/>
  <c r="I10" i="5"/>
  <c r="E10" i="4"/>
  <c r="F10" i="4"/>
  <c r="I10" i="4"/>
  <c r="J11" i="2" l="1"/>
  <c r="I11" i="2"/>
  <c r="H11" i="2"/>
  <c r="L11" i="2" s="1"/>
  <c r="G11" i="2"/>
  <c r="K11" i="2" s="1"/>
  <c r="I9" i="5"/>
  <c r="F9" i="5"/>
  <c r="E9" i="5"/>
  <c r="I9" i="4"/>
  <c r="F9" i="4"/>
  <c r="E9" i="4"/>
  <c r="G11" i="5" l="1"/>
  <c r="G13" i="4"/>
  <c r="F10" i="2" l="1"/>
  <c r="E10" i="8"/>
  <c r="E11" i="7"/>
  <c r="E11" i="5" l="1"/>
  <c r="E13" i="4"/>
  <c r="E11" i="6" l="1"/>
  <c r="I11" i="5" l="1"/>
  <c r="E12" i="1" l="1"/>
  <c r="I13" i="4" l="1"/>
  <c r="E10" i="2" l="1"/>
  <c r="E13" i="2" s="1"/>
  <c r="D10" i="2" l="1"/>
  <c r="J10" i="2" l="1"/>
  <c r="H10" i="2"/>
  <c r="G10" i="2"/>
  <c r="K10" i="2" s="1"/>
  <c r="K13" i="2" s="1"/>
  <c r="I10" i="2"/>
  <c r="G13" i="2"/>
  <c r="I13" i="2"/>
  <c r="J13" i="2"/>
  <c r="L10" i="2" l="1"/>
  <c r="L13" i="2" s="1"/>
  <c r="H13" i="2"/>
</calcChain>
</file>

<file path=xl/sharedStrings.xml><?xml version="1.0" encoding="utf-8"?>
<sst xmlns="http://schemas.openxmlformats.org/spreadsheetml/2006/main" count="92" uniqueCount="52">
  <si>
    <t>Кол-во</t>
  </si>
  <si>
    <t>Итог</t>
  </si>
  <si>
    <t>Сумма</t>
  </si>
  <si>
    <t>Цена</t>
  </si>
  <si>
    <t>Артикул</t>
  </si>
  <si>
    <t>Наименование</t>
  </si>
  <si>
    <t>Описание</t>
  </si>
  <si>
    <t>Модель автомобиля</t>
  </si>
  <si>
    <t>Форд Фокус 2</t>
  </si>
  <si>
    <t>Кол-во, приход</t>
  </si>
  <si>
    <t>Сумма, приход</t>
  </si>
  <si>
    <t>Кол-во, расход</t>
  </si>
  <si>
    <t>Сумма, расход</t>
  </si>
  <si>
    <t>Кол-во, остаток</t>
  </si>
  <si>
    <t>Сумма, остаток</t>
  </si>
  <si>
    <t>Просматриваемый период:</t>
  </si>
  <si>
    <t xml:space="preserve">с </t>
  </si>
  <si>
    <t xml:space="preserve">по </t>
  </si>
  <si>
    <t>Ед.изм.</t>
  </si>
  <si>
    <t>Диск штампованный для покрышки 205/55/R16</t>
  </si>
  <si>
    <t>Поставщик</t>
  </si>
  <si>
    <t>Дата поставки</t>
  </si>
  <si>
    <t>Покупатель</t>
  </si>
  <si>
    <t>шт.</t>
  </si>
  <si>
    <t>С</t>
  </si>
  <si>
    <t>По</t>
  </si>
  <si>
    <t>Дата продажи</t>
  </si>
  <si>
    <t>Информация</t>
  </si>
  <si>
    <t>Поставщик1</t>
  </si>
  <si>
    <t>г.Санкт-Петербург</t>
  </si>
  <si>
    <t>Комментарии</t>
  </si>
  <si>
    <t>Специализация</t>
  </si>
  <si>
    <t>Поставка колесных дисков</t>
  </si>
  <si>
    <t>Покупатель1</t>
  </si>
  <si>
    <t>г.Москва</t>
  </si>
  <si>
    <t>Покупка колесных дисков</t>
  </si>
  <si>
    <t>Диск колесный 205/55/R16</t>
  </si>
  <si>
    <t>ДКШ118274</t>
  </si>
  <si>
    <t>Штучный товар</t>
  </si>
  <si>
    <t>упак.</t>
  </si>
  <si>
    <t>Товар в упаковке</t>
  </si>
  <si>
    <t>Фара передняя</t>
  </si>
  <si>
    <t>ФП12321</t>
  </si>
  <si>
    <t>Форд Фокус 1, 3</t>
  </si>
  <si>
    <t>Набор ключей</t>
  </si>
  <si>
    <t>КЛ537444</t>
  </si>
  <si>
    <t>Набор накидных ключей</t>
  </si>
  <si>
    <t>Для всех марок машин</t>
  </si>
  <si>
    <t>Поаставщик2</t>
  </si>
  <si>
    <t>г.Казань</t>
  </si>
  <si>
    <t>Инструменты</t>
  </si>
  <si>
    <t>Поставщик2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</si>
</sst>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\ _₽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164" fontId="0" fillId="0" borderId="0" xfId="0" applyNumberFormat="1" applyBorder="1" applyAlignment="1">
      <alignment vertical="center"/>
    </xf>
    <xf numFmtId="164" fontId="0" fillId="0" borderId="0" xfId="0" applyNumberFormat="1" applyBorder="1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3" fillId="2" borderId="0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14" fontId="4" fillId="3" borderId="7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0" fillId="0" borderId="9" xfId="0" applyBorder="1"/>
    <xf numFmtId="4" fontId="1" fillId="0" borderId="9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1" fillId="0" borderId="4" xfId="0" applyFont="1" applyBorder="1"/>
    <xf numFmtId="0" fontId="6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vertical="center"/>
    </xf>
    <xf numFmtId="165" fontId="1" fillId="0" borderId="9" xfId="0" applyNumberFormat="1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7" fillId="0" borderId="11" xfId="0" applyFont="1" applyBorder="1"/>
    <xf numFmtId="0" fontId="5" fillId="0" borderId="5" xfId="0" applyNumberFormat="1" applyFont="1" applyBorder="1" applyAlignment="1">
      <alignment vertical="center" wrapText="1"/>
    </xf>
    <xf numFmtId="0" fontId="5" fillId="0" borderId="7" xfId="0" applyNumberFormat="1" applyFont="1" applyBorder="1" applyAlignment="1">
      <alignment vertical="center" wrapText="1"/>
    </xf>
    <xf numFmtId="0" fontId="8" fillId="0" borderId="12" xfId="0" applyNumberFormat="1" applyFont="1" applyBorder="1" applyAlignment="1">
      <alignment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vertical="center" wrapText="1"/>
    </xf>
    <xf numFmtId="0" fontId="8" fillId="0" borderId="7" xfId="0" applyNumberFormat="1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1" fontId="8" fillId="0" borderId="7" xfId="0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14" fontId="8" fillId="0" borderId="8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0" fontId="8" fillId="0" borderId="9" xfId="0" applyNumberFormat="1" applyFont="1" applyBorder="1" applyAlignment="1">
      <alignment vertical="center"/>
    </xf>
    <xf numFmtId="14" fontId="8" fillId="0" borderId="4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vertical="center" wrapText="1"/>
    </xf>
    <xf numFmtId="0" fontId="5" fillId="0" borderId="3" xfId="0" applyNumberFormat="1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vertical="center" wrapText="1"/>
    </xf>
    <xf numFmtId="164" fontId="5" fillId="0" borderId="4" xfId="0" applyNumberFormat="1" applyFont="1" applyBorder="1" applyAlignment="1">
      <alignment vertical="center"/>
    </xf>
    <xf numFmtId="1" fontId="8" fillId="0" borderId="3" xfId="0" applyNumberFormat="1" applyFont="1" applyBorder="1" applyAlignment="1">
      <alignment vertical="center"/>
    </xf>
    <xf numFmtId="1" fontId="8" fillId="0" borderId="9" xfId="0" applyNumberFormat="1" applyFont="1" applyBorder="1" applyAlignment="1">
      <alignment vertical="center"/>
    </xf>
    <xf numFmtId="0" fontId="8" fillId="0" borderId="9" xfId="0" applyNumberFormat="1" applyFont="1" applyBorder="1" applyAlignment="1">
      <alignment vertical="center" wrapText="1"/>
    </xf>
  </cellXfs>
  <cellStyles count="1">
    <cellStyle name="Обычный" xfId="0" builtinId="0"/>
  </cellStyles>
  <dxfs count="1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#,##0.00\ &quot;₽&quot;"/>
      <alignment vertical="center" textRotation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#,##0.00\ &quot;₽&quot;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&quot;₽&quot;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#,##0.00\ &quot;₽&quot;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numFmt numFmtId="1" formatCode="0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numFmt numFmtId="1" formatCode="0"/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numFmt numFmtId="0" formatCode="General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#,##0.00\ _₽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#,##0.00\ &quot;₽&quot;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#,##0.00\ _₽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#,##0.00\ &quot;₽&quot;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numFmt numFmtId="1" formatCode="0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numFmt numFmtId="1" formatCode="0"/>
      <alignment vertic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numFmt numFmtId="0" formatCode="General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#,##0.00\ _₽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#,##0.00\ &quot;₽&quot;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#,##0.00\ _₽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164" formatCode="#,##0.00\ &quot;₽&quot;"/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4" formatCode="#,##0.0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alignment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alignment vertical="center" textRotation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scheme val="none"/>
      </font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scheme val="none"/>
      </font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&#1055;&#1088;&#1080;&#1093;&#1086;&#1076;!A1"/><Relationship Id="rId3" Type="http://schemas.openxmlformats.org/officeDocument/2006/relationships/hyperlink" Target="https://www.fda-studia.ru/katalog/programmy-dlya-skachivaniya-v-excel-i-access" TargetMode="External"/><Relationship Id="rId7" Type="http://schemas.openxmlformats.org/officeDocument/2006/relationships/hyperlink" Target="#&#1053;&#1086;&#1084;&#1077;&#1085;&#1082;&#1083;&#1072;&#1090;&#1091;&#1088;&#1072;!A1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hyperlink" Target="#&#1055;&#1086;&#1082;&#1091;&#1087;&#1072;&#1090;&#1077;&#1083;&#1080;!A1"/><Relationship Id="rId5" Type="http://schemas.openxmlformats.org/officeDocument/2006/relationships/hyperlink" Target="#&#1055;&#1086;&#1089;&#1090;&#1072;&#1074;&#1097;&#1080;&#1082;&#1080;!A1"/><Relationship Id="rId10" Type="http://schemas.openxmlformats.org/officeDocument/2006/relationships/hyperlink" Target="#&#1054;&#1073;&#1086;&#1088;&#1086;&#1090;&#1082;&#1072;!A1"/><Relationship Id="rId4" Type="http://schemas.openxmlformats.org/officeDocument/2006/relationships/hyperlink" Target="#&#1045;&#1076;&#1048;&#1079;&#1084;!A1"/><Relationship Id="rId9" Type="http://schemas.openxmlformats.org/officeDocument/2006/relationships/hyperlink" Target="#&#1056;&#1072;&#1089;&#1093;&#1086;&#1076;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&#1054;&#1073;&#1086;&#1088;&#1086;&#1090;&#1082;&#1072;!A1"/><Relationship Id="rId3" Type="http://schemas.openxmlformats.org/officeDocument/2006/relationships/hyperlink" Target="#&#1055;&#1086;&#1089;&#1090;&#1072;&#1074;&#1097;&#1080;&#1082;&#1080;!A1"/><Relationship Id="rId7" Type="http://schemas.openxmlformats.org/officeDocument/2006/relationships/hyperlink" Target="#&#1056;&#1072;&#1089;&#1093;&#1086;&#1076;!A1"/><Relationship Id="rId12" Type="http://schemas.openxmlformats.org/officeDocument/2006/relationships/hyperlink" Target="http://www.fda-studia.ru" TargetMode="External"/><Relationship Id="rId2" Type="http://schemas.openxmlformats.org/officeDocument/2006/relationships/hyperlink" Target="#&#1045;&#1076;&#1048;&#1079;&#1084;!A1"/><Relationship Id="rId1" Type="http://schemas.openxmlformats.org/officeDocument/2006/relationships/hyperlink" Target="#&#1043;&#1083;&#1072;&#1074;&#1085;&#1072;&#1103;!A1"/><Relationship Id="rId6" Type="http://schemas.openxmlformats.org/officeDocument/2006/relationships/hyperlink" Target="#&#1055;&#1088;&#1080;&#1093;&#1086;&#1076;!A1"/><Relationship Id="rId11" Type="http://schemas.openxmlformats.org/officeDocument/2006/relationships/hyperlink" Target="#&#1045;&#1076;&#1048;&#1079;&#1084;!D9"/><Relationship Id="rId5" Type="http://schemas.openxmlformats.org/officeDocument/2006/relationships/hyperlink" Target="#&#1053;&#1086;&#1084;&#1077;&#1085;&#1082;&#1083;&#1072;&#1090;&#1091;&#1088;&#1072;!A1"/><Relationship Id="rId10" Type="http://schemas.microsoft.com/office/2007/relationships/hdphoto" Target="../media/hdphoto1.wdp"/><Relationship Id="rId4" Type="http://schemas.openxmlformats.org/officeDocument/2006/relationships/hyperlink" Target="#&#1055;&#1086;&#1082;&#1091;&#1087;&#1072;&#1090;&#1077;&#1083;&#1080;!A1"/><Relationship Id="rId9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&#1054;&#1073;&#1086;&#1088;&#1086;&#1090;&#1082;&#1072;!A1"/><Relationship Id="rId3" Type="http://schemas.openxmlformats.org/officeDocument/2006/relationships/hyperlink" Target="#&#1055;&#1086;&#1089;&#1090;&#1072;&#1074;&#1097;&#1080;&#1082;&#1080;!A1"/><Relationship Id="rId7" Type="http://schemas.openxmlformats.org/officeDocument/2006/relationships/hyperlink" Target="#&#1056;&#1072;&#1089;&#1093;&#1086;&#1076;!A1"/><Relationship Id="rId12" Type="http://schemas.openxmlformats.org/officeDocument/2006/relationships/hyperlink" Target="http://www.fda-studia.ru" TargetMode="External"/><Relationship Id="rId2" Type="http://schemas.openxmlformats.org/officeDocument/2006/relationships/hyperlink" Target="#&#1045;&#1076;&#1048;&#1079;&#1084;!A1"/><Relationship Id="rId1" Type="http://schemas.openxmlformats.org/officeDocument/2006/relationships/hyperlink" Target="#&#1043;&#1083;&#1072;&#1074;&#1085;&#1072;&#1103;!A1"/><Relationship Id="rId6" Type="http://schemas.openxmlformats.org/officeDocument/2006/relationships/hyperlink" Target="#&#1055;&#1088;&#1080;&#1093;&#1086;&#1076;!A1"/><Relationship Id="rId11" Type="http://schemas.openxmlformats.org/officeDocument/2006/relationships/hyperlink" Target="#&#1055;&#1086;&#1089;&#1090;&#1072;&#1074;&#1097;&#1080;&#1082;&#1080;!D9"/><Relationship Id="rId5" Type="http://schemas.openxmlformats.org/officeDocument/2006/relationships/hyperlink" Target="#&#1053;&#1086;&#1084;&#1077;&#1085;&#1082;&#1083;&#1072;&#1090;&#1091;&#1088;&#1072;!A1"/><Relationship Id="rId10" Type="http://schemas.microsoft.com/office/2007/relationships/hdphoto" Target="../media/hdphoto1.wdp"/><Relationship Id="rId4" Type="http://schemas.openxmlformats.org/officeDocument/2006/relationships/hyperlink" Target="#&#1055;&#1086;&#1082;&#1091;&#1087;&#1072;&#1090;&#1077;&#1083;&#1080;!A1"/><Relationship Id="rId9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&#1054;&#1073;&#1086;&#1088;&#1086;&#1090;&#1082;&#1072;!A1"/><Relationship Id="rId3" Type="http://schemas.openxmlformats.org/officeDocument/2006/relationships/hyperlink" Target="#&#1055;&#1086;&#1089;&#1090;&#1072;&#1074;&#1097;&#1080;&#1082;&#1080;!A1"/><Relationship Id="rId7" Type="http://schemas.openxmlformats.org/officeDocument/2006/relationships/hyperlink" Target="#&#1056;&#1072;&#1089;&#1093;&#1086;&#1076;!A1"/><Relationship Id="rId12" Type="http://schemas.openxmlformats.org/officeDocument/2006/relationships/hyperlink" Target="http://www.fda-studia.ru" TargetMode="External"/><Relationship Id="rId2" Type="http://schemas.openxmlformats.org/officeDocument/2006/relationships/hyperlink" Target="#&#1045;&#1076;&#1048;&#1079;&#1084;!A1"/><Relationship Id="rId1" Type="http://schemas.openxmlformats.org/officeDocument/2006/relationships/hyperlink" Target="#&#1043;&#1083;&#1072;&#1074;&#1085;&#1072;&#1103;!A1"/><Relationship Id="rId6" Type="http://schemas.openxmlformats.org/officeDocument/2006/relationships/hyperlink" Target="#&#1055;&#1088;&#1080;&#1093;&#1086;&#1076;!A1"/><Relationship Id="rId11" Type="http://schemas.openxmlformats.org/officeDocument/2006/relationships/hyperlink" Target="#&#1055;&#1086;&#1082;&#1091;&#1087;&#1072;&#1090;&#1077;&#1083;&#1080;!D9"/><Relationship Id="rId5" Type="http://schemas.openxmlformats.org/officeDocument/2006/relationships/hyperlink" Target="#&#1053;&#1086;&#1084;&#1077;&#1085;&#1082;&#1083;&#1072;&#1090;&#1091;&#1088;&#1072;!A1"/><Relationship Id="rId10" Type="http://schemas.microsoft.com/office/2007/relationships/hdphoto" Target="../media/hdphoto1.wdp"/><Relationship Id="rId4" Type="http://schemas.openxmlformats.org/officeDocument/2006/relationships/hyperlink" Target="#&#1055;&#1086;&#1082;&#1091;&#1087;&#1072;&#1090;&#1077;&#1083;&#1080;!A1"/><Relationship Id="rId9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&#1054;&#1073;&#1086;&#1088;&#1086;&#1090;&#1082;&#1072;!A1"/><Relationship Id="rId3" Type="http://schemas.openxmlformats.org/officeDocument/2006/relationships/hyperlink" Target="#&#1055;&#1086;&#1089;&#1090;&#1072;&#1074;&#1097;&#1080;&#1082;&#1080;!A1"/><Relationship Id="rId7" Type="http://schemas.openxmlformats.org/officeDocument/2006/relationships/hyperlink" Target="#&#1056;&#1072;&#1089;&#1093;&#1086;&#1076;!A1"/><Relationship Id="rId12" Type="http://schemas.openxmlformats.org/officeDocument/2006/relationships/hyperlink" Target="http://www.fda-studia.ru" TargetMode="External"/><Relationship Id="rId2" Type="http://schemas.openxmlformats.org/officeDocument/2006/relationships/hyperlink" Target="#&#1045;&#1076;&#1048;&#1079;&#1084;!A1"/><Relationship Id="rId1" Type="http://schemas.openxmlformats.org/officeDocument/2006/relationships/hyperlink" Target="#&#1043;&#1083;&#1072;&#1074;&#1085;&#1072;&#1103;!A1"/><Relationship Id="rId6" Type="http://schemas.openxmlformats.org/officeDocument/2006/relationships/hyperlink" Target="#&#1055;&#1088;&#1080;&#1093;&#1086;&#1076;!A1"/><Relationship Id="rId11" Type="http://schemas.openxmlformats.org/officeDocument/2006/relationships/hyperlink" Target="#&#1053;&#1086;&#1084;&#1077;&#1085;&#1082;&#1083;&#1072;&#1090;&#1091;&#1088;&#1072;!D9"/><Relationship Id="rId5" Type="http://schemas.openxmlformats.org/officeDocument/2006/relationships/hyperlink" Target="#&#1053;&#1086;&#1084;&#1077;&#1085;&#1082;&#1083;&#1072;&#1090;&#1091;&#1088;&#1072;!A1"/><Relationship Id="rId10" Type="http://schemas.microsoft.com/office/2007/relationships/hdphoto" Target="../media/hdphoto1.wdp"/><Relationship Id="rId4" Type="http://schemas.openxmlformats.org/officeDocument/2006/relationships/hyperlink" Target="#&#1055;&#1086;&#1082;&#1091;&#1087;&#1072;&#1090;&#1077;&#1083;&#1080;!A1"/><Relationship Id="rId9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&#1054;&#1073;&#1086;&#1088;&#1086;&#1090;&#1082;&#1072;!A1"/><Relationship Id="rId3" Type="http://schemas.openxmlformats.org/officeDocument/2006/relationships/hyperlink" Target="#&#1055;&#1086;&#1089;&#1090;&#1072;&#1074;&#1097;&#1080;&#1082;&#1080;!A1"/><Relationship Id="rId7" Type="http://schemas.openxmlformats.org/officeDocument/2006/relationships/hyperlink" Target="#&#1056;&#1072;&#1089;&#1093;&#1086;&#1076;!A1"/><Relationship Id="rId12" Type="http://schemas.openxmlformats.org/officeDocument/2006/relationships/hyperlink" Target="http://www.fda-studia.ru" TargetMode="External"/><Relationship Id="rId2" Type="http://schemas.openxmlformats.org/officeDocument/2006/relationships/hyperlink" Target="#&#1045;&#1076;&#1048;&#1079;&#1084;!A1"/><Relationship Id="rId1" Type="http://schemas.openxmlformats.org/officeDocument/2006/relationships/hyperlink" Target="#&#1043;&#1083;&#1072;&#1074;&#1085;&#1072;&#1103;!A1"/><Relationship Id="rId6" Type="http://schemas.openxmlformats.org/officeDocument/2006/relationships/hyperlink" Target="#&#1055;&#1088;&#1080;&#1093;&#1086;&#1076;!A1"/><Relationship Id="rId11" Type="http://schemas.microsoft.com/office/2007/relationships/hdphoto" Target="../media/hdphoto1.wdp"/><Relationship Id="rId5" Type="http://schemas.openxmlformats.org/officeDocument/2006/relationships/hyperlink" Target="#&#1053;&#1086;&#1084;&#1077;&#1085;&#1082;&#1083;&#1072;&#1090;&#1091;&#1088;&#1072;!A1"/><Relationship Id="rId10" Type="http://schemas.openxmlformats.org/officeDocument/2006/relationships/image" Target="../media/image2.png"/><Relationship Id="rId4" Type="http://schemas.openxmlformats.org/officeDocument/2006/relationships/hyperlink" Target="#&#1055;&#1086;&#1082;&#1091;&#1087;&#1072;&#1090;&#1077;&#1083;&#1080;!A1"/><Relationship Id="rId9" Type="http://schemas.openxmlformats.org/officeDocument/2006/relationships/hyperlink" Target="#&#1055;&#1088;&#1080;&#1093;&#1086;&#1076;!D9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&#1054;&#1073;&#1086;&#1088;&#1086;&#1090;&#1082;&#1072;!A1"/><Relationship Id="rId3" Type="http://schemas.openxmlformats.org/officeDocument/2006/relationships/hyperlink" Target="#&#1055;&#1086;&#1089;&#1090;&#1072;&#1074;&#1097;&#1080;&#1082;&#1080;!A1"/><Relationship Id="rId7" Type="http://schemas.openxmlformats.org/officeDocument/2006/relationships/hyperlink" Target="#&#1056;&#1072;&#1089;&#1093;&#1086;&#1076;!A1"/><Relationship Id="rId12" Type="http://schemas.openxmlformats.org/officeDocument/2006/relationships/hyperlink" Target="http://www.fda-studia.ru" TargetMode="External"/><Relationship Id="rId2" Type="http://schemas.openxmlformats.org/officeDocument/2006/relationships/hyperlink" Target="#&#1045;&#1076;&#1048;&#1079;&#1084;!A1"/><Relationship Id="rId1" Type="http://schemas.openxmlformats.org/officeDocument/2006/relationships/hyperlink" Target="#&#1043;&#1083;&#1072;&#1074;&#1085;&#1072;&#1103;!A1"/><Relationship Id="rId6" Type="http://schemas.openxmlformats.org/officeDocument/2006/relationships/hyperlink" Target="#&#1055;&#1088;&#1080;&#1093;&#1086;&#1076;!A1"/><Relationship Id="rId11" Type="http://schemas.microsoft.com/office/2007/relationships/hdphoto" Target="../media/hdphoto1.wdp"/><Relationship Id="rId5" Type="http://schemas.openxmlformats.org/officeDocument/2006/relationships/hyperlink" Target="#&#1053;&#1086;&#1084;&#1077;&#1085;&#1082;&#1083;&#1072;&#1090;&#1091;&#1088;&#1072;!A1"/><Relationship Id="rId10" Type="http://schemas.openxmlformats.org/officeDocument/2006/relationships/image" Target="../media/image2.png"/><Relationship Id="rId4" Type="http://schemas.openxmlformats.org/officeDocument/2006/relationships/hyperlink" Target="#&#1055;&#1086;&#1082;&#1091;&#1087;&#1072;&#1090;&#1077;&#1083;&#1080;!A1"/><Relationship Id="rId9" Type="http://schemas.openxmlformats.org/officeDocument/2006/relationships/hyperlink" Target="#&#1056;&#1072;&#1089;&#1093;&#1086;&#1076;!D9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&#1056;&#1072;&#1089;&#1093;&#1086;&#1076;!A1"/><Relationship Id="rId3" Type="http://schemas.openxmlformats.org/officeDocument/2006/relationships/hyperlink" Target="#&#1045;&#1076;&#1048;&#1079;&#1084;!A1"/><Relationship Id="rId7" Type="http://schemas.openxmlformats.org/officeDocument/2006/relationships/hyperlink" Target="#&#1055;&#1088;&#1080;&#1093;&#1086;&#1076;!A1"/><Relationship Id="rId12" Type="http://schemas.microsoft.com/office/2007/relationships/hdphoto" Target="../media/hdphoto1.wdp"/><Relationship Id="rId2" Type="http://schemas.openxmlformats.org/officeDocument/2006/relationships/hyperlink" Target="#&#1043;&#1083;&#1072;&#1074;&#1085;&#1072;&#1103;!A1"/><Relationship Id="rId1" Type="http://schemas.openxmlformats.org/officeDocument/2006/relationships/hyperlink" Target="https://www.fda-studia.ru/katalog/programmy-dlya-skachivaniya-v-excel-i-access" TargetMode="External"/><Relationship Id="rId6" Type="http://schemas.openxmlformats.org/officeDocument/2006/relationships/hyperlink" Target="#&#1053;&#1086;&#1084;&#1077;&#1085;&#1082;&#1083;&#1072;&#1090;&#1091;&#1088;&#1072;!A1"/><Relationship Id="rId11" Type="http://schemas.openxmlformats.org/officeDocument/2006/relationships/image" Target="../media/image2.png"/><Relationship Id="rId5" Type="http://schemas.openxmlformats.org/officeDocument/2006/relationships/hyperlink" Target="#&#1055;&#1086;&#1082;&#1091;&#1087;&#1072;&#1090;&#1077;&#1083;&#1080;!A1"/><Relationship Id="rId10" Type="http://schemas.openxmlformats.org/officeDocument/2006/relationships/hyperlink" Target="#&#1054;&#1073;&#1086;&#1088;&#1086;&#1090;&#1082;&#1072;!D10"/><Relationship Id="rId4" Type="http://schemas.openxmlformats.org/officeDocument/2006/relationships/hyperlink" Target="#&#1055;&#1086;&#1089;&#1090;&#1072;&#1074;&#1097;&#1080;&#1082;&#1080;!A1"/><Relationship Id="rId9" Type="http://schemas.openxmlformats.org/officeDocument/2006/relationships/hyperlink" Target="#&#1054;&#1073;&#1086;&#1088;&#1086;&#1090;&#1082;&#1072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129540</xdr:colOff>
      <xdr:row>1</xdr:row>
      <xdr:rowOff>76200</xdr:rowOff>
    </xdr:from>
    <xdr:to>
      <xdr:col>9</xdr:col>
      <xdr:colOff>457200</xdr:colOff>
      <xdr:row>20</xdr:row>
      <xdr:rowOff>7620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250" b="95250" l="417" r="98250"/>
                  </a14:imgEffect>
                  <a14:imgEffect>
                    <a14:brightnessContrast bright="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5505" b="6619"/>
        <a:stretch/>
      </xdr:blipFill>
      <xdr:spPr>
        <a:xfrm>
          <a:off x="129540" y="259080"/>
          <a:ext cx="5814060" cy="3406140"/>
        </a:xfrm>
        <a:prstGeom prst="rect">
          <a:avLst/>
        </a:prstGeom>
      </xdr:spPr>
    </xdr:pic>
    <xdr:clientData/>
  </xdr:twoCellAnchor>
  <xdr:twoCellAnchor editAs="absolute">
    <xdr:from>
      <xdr:col>3</xdr:col>
      <xdr:colOff>281940</xdr:colOff>
      <xdr:row>0</xdr:row>
      <xdr:rowOff>83820</xdr:rowOff>
    </xdr:from>
    <xdr:to>
      <xdr:col>6</xdr:col>
      <xdr:colOff>342900</xdr:colOff>
      <xdr:row>2</xdr:row>
      <xdr:rowOff>173748</xdr:rowOff>
    </xdr:to>
    <xdr:sp macro="" textlink="">
      <xdr:nvSpPr>
        <xdr:cNvPr id="2" name="Прямоугольник 1">
          <a:hlinkClick xmlns:r="http://schemas.openxmlformats.org/officeDocument/2006/relationships" r:id="rId3"/>
        </xdr:cNvPr>
        <xdr:cNvSpPr>
          <a:spLocks noChangeAspect="1"/>
        </xdr:cNvSpPr>
      </xdr:nvSpPr>
      <xdr:spPr>
        <a:xfrm>
          <a:off x="2110740" y="83820"/>
          <a:ext cx="1889760" cy="455688"/>
        </a:xfrm>
        <a:prstGeom prst="rect">
          <a:avLst/>
        </a:prstGeom>
        <a:noFill/>
      </xdr:spPr>
      <xdr:txBody>
        <a:bodyPr vertOverflow="clip" horzOverflow="clip" wrap="none" lIns="91440" tIns="45720" rIns="91440" bIns="45720" anchor="ctr">
          <a:prstTxWarp prst="textStop">
            <a:avLst/>
          </a:prstTxWarp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kern="100" cap="none" spc="-10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Cooper Black" panose="0208090404030B020404" pitchFamily="18" charset="0"/>
            </a:rPr>
            <a:t>fda-studia.ru</a:t>
          </a:r>
          <a:endParaRPr lang="ru-RU" sz="1800" b="1" kern="100" cap="none" spc="-100" baseline="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 editAs="absolute">
    <xdr:from>
      <xdr:col>0</xdr:col>
      <xdr:colOff>312420</xdr:colOff>
      <xdr:row>4</xdr:row>
      <xdr:rowOff>106680</xdr:rowOff>
    </xdr:from>
    <xdr:to>
      <xdr:col>9</xdr:col>
      <xdr:colOff>335280</xdr:colOff>
      <xdr:row>12</xdr:row>
      <xdr:rowOff>99060</xdr:rowOff>
    </xdr:to>
    <xdr:sp macro="" textlink="">
      <xdr:nvSpPr>
        <xdr:cNvPr id="3" name="Прямоугольник 2"/>
        <xdr:cNvSpPr/>
      </xdr:nvSpPr>
      <xdr:spPr>
        <a:xfrm>
          <a:off x="312420" y="838200"/>
          <a:ext cx="5509260" cy="1455420"/>
        </a:xfrm>
        <a:prstGeom prst="rect">
          <a:avLst/>
        </a:prstGeom>
        <a:noFill/>
      </xdr:spPr>
      <xdr:txBody>
        <a:bodyPr wrap="none" lIns="91440" tIns="45720" rIns="91440" bIns="45720">
          <a:prstTxWarp prst="textStop">
            <a:avLst/>
          </a:prstTxWarp>
          <a:spAutoFit/>
        </a:bodyPr>
        <a:lstStyle/>
        <a:p>
          <a:pPr algn="ctr"/>
          <a:r>
            <a:rPr lang="ru-RU" sz="54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АВТОЗАПЧАСТИ</a:t>
          </a:r>
        </a:p>
      </xdr:txBody>
    </xdr:sp>
    <xdr:clientData/>
  </xdr:twoCellAnchor>
  <xdr:twoCellAnchor editAs="absolute">
    <xdr:from>
      <xdr:col>2</xdr:col>
      <xdr:colOff>289560</xdr:colOff>
      <xdr:row>20</xdr:row>
      <xdr:rowOff>53340</xdr:rowOff>
    </xdr:from>
    <xdr:to>
      <xdr:col>4</xdr:col>
      <xdr:colOff>78360</xdr:colOff>
      <xdr:row>21</xdr:row>
      <xdr:rowOff>133260</xdr:rowOff>
    </xdr:to>
    <xdr:sp macro="" textlink="">
      <xdr:nvSpPr>
        <xdr:cNvPr id="14" name="Прямоугольник с двумя вырезанными противолежащими углами 13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1508760" y="371094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Ед.измерения</a:t>
          </a:r>
        </a:p>
      </xdr:txBody>
    </xdr:sp>
    <xdr:clientData/>
  </xdr:twoCellAnchor>
  <xdr:twoCellAnchor editAs="absolute">
    <xdr:from>
      <xdr:col>4</xdr:col>
      <xdr:colOff>106680</xdr:colOff>
      <xdr:row>20</xdr:row>
      <xdr:rowOff>53340</xdr:rowOff>
    </xdr:from>
    <xdr:to>
      <xdr:col>5</xdr:col>
      <xdr:colOff>505080</xdr:colOff>
      <xdr:row>21</xdr:row>
      <xdr:rowOff>133260</xdr:rowOff>
    </xdr:to>
    <xdr:sp macro="" textlink="">
      <xdr:nvSpPr>
        <xdr:cNvPr id="15" name="Прямоугольник с двумя вырезанными противолежащими углами 14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2545080" y="371094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Поставщики</a:t>
          </a:r>
        </a:p>
      </xdr:txBody>
    </xdr:sp>
    <xdr:clientData/>
  </xdr:twoCellAnchor>
  <xdr:twoCellAnchor editAs="absolute">
    <xdr:from>
      <xdr:col>5</xdr:col>
      <xdr:colOff>533400</xdr:colOff>
      <xdr:row>20</xdr:row>
      <xdr:rowOff>53340</xdr:rowOff>
    </xdr:from>
    <xdr:to>
      <xdr:col>7</xdr:col>
      <xdr:colOff>322200</xdr:colOff>
      <xdr:row>21</xdr:row>
      <xdr:rowOff>133260</xdr:rowOff>
    </xdr:to>
    <xdr:sp macro="" textlink="">
      <xdr:nvSpPr>
        <xdr:cNvPr id="16" name="Прямоугольник с двумя вырезанными противолежащими углами 15">
          <a:hlinkClick xmlns:r="http://schemas.openxmlformats.org/officeDocument/2006/relationships" r:id="rId6"/>
        </xdr:cNvPr>
        <xdr:cNvSpPr>
          <a:spLocks/>
        </xdr:cNvSpPr>
      </xdr:nvSpPr>
      <xdr:spPr>
        <a:xfrm>
          <a:off x="3581400" y="371094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Покупатели</a:t>
          </a:r>
        </a:p>
      </xdr:txBody>
    </xdr:sp>
    <xdr:clientData/>
  </xdr:twoCellAnchor>
  <xdr:twoCellAnchor editAs="absolute">
    <xdr:from>
      <xdr:col>1</xdr:col>
      <xdr:colOff>381000</xdr:colOff>
      <xdr:row>22</xdr:row>
      <xdr:rowOff>68580</xdr:rowOff>
    </xdr:from>
    <xdr:to>
      <xdr:col>3</xdr:col>
      <xdr:colOff>169800</xdr:colOff>
      <xdr:row>23</xdr:row>
      <xdr:rowOff>148500</xdr:rowOff>
    </xdr:to>
    <xdr:sp macro="" textlink="">
      <xdr:nvSpPr>
        <xdr:cNvPr id="17" name="Прямоугольник с двумя вырезанными противолежащими углами 16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990600" y="409194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Номенклатура</a:t>
          </a:r>
        </a:p>
      </xdr:txBody>
    </xdr:sp>
    <xdr:clientData/>
  </xdr:twoCellAnchor>
  <xdr:twoCellAnchor editAs="absolute">
    <xdr:from>
      <xdr:col>3</xdr:col>
      <xdr:colOff>198120</xdr:colOff>
      <xdr:row>22</xdr:row>
      <xdr:rowOff>68580</xdr:rowOff>
    </xdr:from>
    <xdr:to>
      <xdr:col>4</xdr:col>
      <xdr:colOff>596520</xdr:colOff>
      <xdr:row>23</xdr:row>
      <xdr:rowOff>148500</xdr:rowOff>
    </xdr:to>
    <xdr:sp macro="" textlink="">
      <xdr:nvSpPr>
        <xdr:cNvPr id="18" name="Прямоугольник с двумя вырезанными противолежащими углами 17">
          <a:hlinkClick xmlns:r="http://schemas.openxmlformats.org/officeDocument/2006/relationships" r:id="rId8"/>
        </xdr:cNvPr>
        <xdr:cNvSpPr>
          <a:spLocks/>
        </xdr:cNvSpPr>
      </xdr:nvSpPr>
      <xdr:spPr>
        <a:xfrm>
          <a:off x="2026920" y="409194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Приход</a:t>
          </a:r>
        </a:p>
      </xdr:txBody>
    </xdr:sp>
    <xdr:clientData/>
  </xdr:twoCellAnchor>
  <xdr:twoCellAnchor editAs="absolute">
    <xdr:from>
      <xdr:col>5</xdr:col>
      <xdr:colOff>15240</xdr:colOff>
      <xdr:row>22</xdr:row>
      <xdr:rowOff>68580</xdr:rowOff>
    </xdr:from>
    <xdr:to>
      <xdr:col>6</xdr:col>
      <xdr:colOff>413640</xdr:colOff>
      <xdr:row>23</xdr:row>
      <xdr:rowOff>148500</xdr:rowOff>
    </xdr:to>
    <xdr:sp macro="" textlink="">
      <xdr:nvSpPr>
        <xdr:cNvPr id="19" name="Прямоугольник с двумя вырезанными противолежащими углами 18">
          <a:hlinkClick xmlns:r="http://schemas.openxmlformats.org/officeDocument/2006/relationships" r:id="rId9"/>
        </xdr:cNvPr>
        <xdr:cNvSpPr>
          <a:spLocks/>
        </xdr:cNvSpPr>
      </xdr:nvSpPr>
      <xdr:spPr>
        <a:xfrm>
          <a:off x="3063240" y="409194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Расход</a:t>
          </a:r>
        </a:p>
      </xdr:txBody>
    </xdr:sp>
    <xdr:clientData/>
  </xdr:twoCellAnchor>
  <xdr:twoCellAnchor editAs="absolute">
    <xdr:from>
      <xdr:col>6</xdr:col>
      <xdr:colOff>441960</xdr:colOff>
      <xdr:row>22</xdr:row>
      <xdr:rowOff>68580</xdr:rowOff>
    </xdr:from>
    <xdr:to>
      <xdr:col>8</xdr:col>
      <xdr:colOff>230760</xdr:colOff>
      <xdr:row>23</xdr:row>
      <xdr:rowOff>148500</xdr:rowOff>
    </xdr:to>
    <xdr:sp macro="" textlink="">
      <xdr:nvSpPr>
        <xdr:cNvPr id="20" name="Прямоугольник с двумя вырезанными противолежащими углами 19">
          <a:hlinkClick xmlns:r="http://schemas.openxmlformats.org/officeDocument/2006/relationships" r:id="rId10"/>
        </xdr:cNvPr>
        <xdr:cNvSpPr>
          <a:spLocks/>
        </xdr:cNvSpPr>
      </xdr:nvSpPr>
      <xdr:spPr>
        <a:xfrm>
          <a:off x="4099560" y="409194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Оборотка</a:t>
          </a:r>
        </a:p>
      </xdr:txBody>
    </xdr:sp>
    <xdr:clientData/>
  </xdr:twoCellAnchor>
  <xdr:oneCellAnchor>
    <xdr:from>
      <xdr:col>2</xdr:col>
      <xdr:colOff>121920</xdr:colOff>
      <xdr:row>12</xdr:row>
      <xdr:rowOff>175261</xdr:rowOff>
    </xdr:from>
    <xdr:ext cx="3406140" cy="1249864"/>
    <xdr:sp macro="" textlink="">
      <xdr:nvSpPr>
        <xdr:cNvPr id="4" name="Прямоугольник 3"/>
        <xdr:cNvSpPr/>
      </xdr:nvSpPr>
      <xdr:spPr>
        <a:xfrm>
          <a:off x="1341120" y="2369821"/>
          <a:ext cx="3406140" cy="1249864"/>
        </a:xfrm>
        <a:prstGeom prst="rect">
          <a:avLst/>
        </a:prstGeom>
        <a:noFill/>
      </xdr:spPr>
      <xdr:txBody>
        <a:bodyPr wrap="none" lIns="91440" tIns="45720" rIns="91440" bIns="45720">
          <a:prstTxWarp prst="textTriangle">
            <a:avLst>
              <a:gd name="adj" fmla="val 41060"/>
            </a:avLst>
          </a:prstTxWarp>
          <a:spAutoFit/>
        </a:bodyPr>
        <a:lstStyle/>
        <a:p>
          <a:pPr algn="ctr"/>
          <a:r>
            <a:rPr lang="en-US" sz="5400" b="1" i="0" cap="none" spc="0">
              <a:ln w="19050">
                <a:solidFill>
                  <a:schemeClr val="tx2">
                    <a:tint val="1000"/>
                  </a:schemeClr>
                </a:solidFill>
                <a:prstDash val="solid"/>
              </a:ln>
              <a:solidFill>
                <a:schemeClr val="accent3">
                  <a:lumMod val="75000"/>
                </a:schemeClr>
              </a:solidFill>
              <a:effectLst>
                <a:outerShdw blurRad="50000" dist="50800" dir="7500000" algn="tl">
                  <a:srgbClr val="000000">
                    <a:shade val="5000"/>
                    <a:alpha val="35000"/>
                  </a:srgbClr>
                </a:outerShdw>
              </a:effectLst>
            </a:rPr>
            <a:t>EXCEL</a:t>
          </a:r>
          <a:endParaRPr lang="ru-RU" sz="5400" b="1" i="0" cap="none" spc="0">
            <a:ln w="19050">
              <a:solidFill>
                <a:schemeClr val="tx2">
                  <a:tint val="1000"/>
                </a:schemeClr>
              </a:solidFill>
              <a:prstDash val="solid"/>
            </a:ln>
            <a:solidFill>
              <a:schemeClr val="accent3">
                <a:lumMod val="75000"/>
              </a:schemeClr>
            </a:solidFill>
            <a:effectLst>
              <a:outerShdw blurRad="50000" dist="50800" dir="7500000" algn="tl">
                <a:srgbClr val="000000">
                  <a:shade val="5000"/>
                  <a:alpha val="35000"/>
                </a:srgb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54247</xdr:colOff>
      <xdr:row>3</xdr:row>
      <xdr:rowOff>76200</xdr:rowOff>
    </xdr:from>
    <xdr:ext cx="3138533" cy="266700"/>
    <xdr:sp macro="" textlink="">
      <xdr:nvSpPr>
        <xdr:cNvPr id="6" name="Прямоугольник 5"/>
        <xdr:cNvSpPr/>
      </xdr:nvSpPr>
      <xdr:spPr>
        <a:xfrm>
          <a:off x="1883047" y="624840"/>
          <a:ext cx="3138533" cy="266700"/>
        </a:xfrm>
        <a:prstGeom prst="rect">
          <a:avLst/>
        </a:prstGeom>
        <a:noFill/>
      </xdr:spPr>
      <xdr:txBody>
        <a:bodyPr wrap="none" lIns="91440" tIns="45720" rIns="91440" bIns="45720" anchor="ctr">
          <a:prstTxWarp prst="textPlain">
            <a:avLst/>
          </a:prstTxWarp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ru-RU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ЕДИНИЦЫ</a:t>
          </a:r>
          <a:r>
            <a:rPr lang="ru-RU" sz="54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ИЗМЕРЕНИЯ</a:t>
          </a:r>
          <a:endParaRPr lang="ru-RU" sz="54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twoCellAnchor editAs="absolute">
    <xdr:from>
      <xdr:col>3</xdr:col>
      <xdr:colOff>324005</xdr:colOff>
      <xdr:row>0</xdr:row>
      <xdr:rowOff>76015</xdr:rowOff>
    </xdr:from>
    <xdr:to>
      <xdr:col>4</xdr:col>
      <xdr:colOff>1905000</xdr:colOff>
      <xdr:row>2</xdr:row>
      <xdr:rowOff>99060</xdr:rowOff>
    </xdr:to>
    <xdr:sp macro="" textlink="">
      <xdr:nvSpPr>
        <xdr:cNvPr id="7" name="Прямоугольник 6"/>
        <xdr:cNvSpPr/>
      </xdr:nvSpPr>
      <xdr:spPr>
        <a:xfrm>
          <a:off x="2152805" y="76015"/>
          <a:ext cx="3219295" cy="388805"/>
        </a:xfrm>
        <a:prstGeom prst="rect">
          <a:avLst/>
        </a:prstGeom>
        <a:noFill/>
      </xdr:spPr>
      <xdr:txBody>
        <a:bodyPr wrap="none" lIns="91440" tIns="45720" rIns="91440" bIns="45720">
          <a:prstTxWarp prst="textStop">
            <a:avLst/>
          </a:prstTxWarp>
          <a:spAutoFit/>
        </a:bodyPr>
        <a:lstStyle/>
        <a:p>
          <a:pPr algn="ctr"/>
          <a:r>
            <a:rPr lang="ru-RU" sz="54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АВТОЗАПЧАСТИ</a:t>
          </a:r>
        </a:p>
      </xdr:txBody>
    </xdr:sp>
    <xdr:clientData/>
  </xdr:twoCellAnchor>
  <xdr:twoCellAnchor editAs="absolute">
    <xdr:from>
      <xdr:col>3</xdr:col>
      <xdr:colOff>22860</xdr:colOff>
      <xdr:row>5</xdr:row>
      <xdr:rowOff>45720</xdr:rowOff>
    </xdr:from>
    <xdr:to>
      <xdr:col>3</xdr:col>
      <xdr:colOff>1030860</xdr:colOff>
      <xdr:row>6</xdr:row>
      <xdr:rowOff>125640</xdr:rowOff>
    </xdr:to>
    <xdr:sp macro="" textlink="">
      <xdr:nvSpPr>
        <xdr:cNvPr id="8" name="Прямоугольник с двумя вырезанными противолежащими углами 7">
          <a:hlinkClick xmlns:r="http://schemas.openxmlformats.org/officeDocument/2006/relationships" r:id="rId1"/>
        </xdr:cNvPr>
        <xdr:cNvSpPr>
          <a:spLocks/>
        </xdr:cNvSpPr>
      </xdr:nvSpPr>
      <xdr:spPr>
        <a:xfrm>
          <a:off x="185166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Главная</a:t>
          </a:r>
        </a:p>
      </xdr:txBody>
    </xdr:sp>
    <xdr:clientData/>
  </xdr:twoCellAnchor>
  <xdr:twoCellAnchor editAs="absolute">
    <xdr:from>
      <xdr:col>3</xdr:col>
      <xdr:colOff>1059180</xdr:colOff>
      <xdr:row>5</xdr:row>
      <xdr:rowOff>45720</xdr:rowOff>
    </xdr:from>
    <xdr:to>
      <xdr:col>4</xdr:col>
      <xdr:colOff>428880</xdr:colOff>
      <xdr:row>6</xdr:row>
      <xdr:rowOff>125640</xdr:rowOff>
    </xdr:to>
    <xdr:sp macro="" textlink="">
      <xdr:nvSpPr>
        <xdr:cNvPr id="9" name="Прямоугольник с двумя вырезанными противолежащими углами 8">
          <a:hlinkClick xmlns:r="http://schemas.openxmlformats.org/officeDocument/2006/relationships" r:id="rId2"/>
        </xdr:cNvPr>
        <xdr:cNvSpPr>
          <a:spLocks/>
        </xdr:cNvSpPr>
      </xdr:nvSpPr>
      <xdr:spPr>
        <a:xfrm>
          <a:off x="288798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Ед.измерения</a:t>
          </a:r>
        </a:p>
      </xdr:txBody>
    </xdr:sp>
    <xdr:clientData/>
  </xdr:twoCellAnchor>
  <xdr:twoCellAnchor editAs="absolute">
    <xdr:from>
      <xdr:col>4</xdr:col>
      <xdr:colOff>457200</xdr:colOff>
      <xdr:row>5</xdr:row>
      <xdr:rowOff>45720</xdr:rowOff>
    </xdr:from>
    <xdr:to>
      <xdr:col>4</xdr:col>
      <xdr:colOff>1465200</xdr:colOff>
      <xdr:row>6</xdr:row>
      <xdr:rowOff>125640</xdr:rowOff>
    </xdr:to>
    <xdr:sp macro="" textlink="">
      <xdr:nvSpPr>
        <xdr:cNvPr id="10" name="Прямоугольник с двумя вырезанными противолежащими углами 9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392430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Поставщики</a:t>
          </a:r>
        </a:p>
      </xdr:txBody>
    </xdr:sp>
    <xdr:clientData/>
  </xdr:twoCellAnchor>
  <xdr:twoCellAnchor editAs="absolute">
    <xdr:from>
      <xdr:col>4</xdr:col>
      <xdr:colOff>1493520</xdr:colOff>
      <xdr:row>5</xdr:row>
      <xdr:rowOff>45720</xdr:rowOff>
    </xdr:from>
    <xdr:to>
      <xdr:col>5</xdr:col>
      <xdr:colOff>459360</xdr:colOff>
      <xdr:row>6</xdr:row>
      <xdr:rowOff>125640</xdr:rowOff>
    </xdr:to>
    <xdr:sp macro="" textlink="">
      <xdr:nvSpPr>
        <xdr:cNvPr id="11" name="Прямоугольник с двумя вырезанными противолежащими углами 10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496062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Покупатели</a:t>
          </a:r>
        </a:p>
      </xdr:txBody>
    </xdr:sp>
    <xdr:clientData/>
  </xdr:twoCellAnchor>
  <xdr:twoCellAnchor editAs="absolute">
    <xdr:from>
      <xdr:col>5</xdr:col>
      <xdr:colOff>487680</xdr:colOff>
      <xdr:row>5</xdr:row>
      <xdr:rowOff>45720</xdr:rowOff>
    </xdr:from>
    <xdr:to>
      <xdr:col>6</xdr:col>
      <xdr:colOff>787020</xdr:colOff>
      <xdr:row>6</xdr:row>
      <xdr:rowOff>125640</xdr:rowOff>
    </xdr:to>
    <xdr:sp macro="" textlink="">
      <xdr:nvSpPr>
        <xdr:cNvPr id="12" name="Прямоугольник с двумя вырезанными противолежащими углами 11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599694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Номенклатура</a:t>
          </a:r>
        </a:p>
      </xdr:txBody>
    </xdr:sp>
    <xdr:clientData/>
  </xdr:twoCellAnchor>
  <xdr:oneCellAnchor>
    <xdr:from>
      <xdr:col>3</xdr:col>
      <xdr:colOff>54247</xdr:colOff>
      <xdr:row>3</xdr:row>
      <xdr:rowOff>22860</xdr:rowOff>
    </xdr:from>
    <xdr:ext cx="3237593" cy="320040"/>
    <xdr:sp macro="" textlink="">
      <xdr:nvSpPr>
        <xdr:cNvPr id="13" name="Прямоугольник 12"/>
        <xdr:cNvSpPr/>
      </xdr:nvSpPr>
      <xdr:spPr>
        <a:xfrm>
          <a:off x="1883047" y="571500"/>
          <a:ext cx="3237593" cy="320040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ru-RU" sz="54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twoCellAnchor editAs="absolute">
    <xdr:from>
      <xdr:col>6</xdr:col>
      <xdr:colOff>815340</xdr:colOff>
      <xdr:row>5</xdr:row>
      <xdr:rowOff>45720</xdr:rowOff>
    </xdr:from>
    <xdr:to>
      <xdr:col>6</xdr:col>
      <xdr:colOff>1823340</xdr:colOff>
      <xdr:row>6</xdr:row>
      <xdr:rowOff>125640</xdr:rowOff>
    </xdr:to>
    <xdr:sp macro="" textlink="">
      <xdr:nvSpPr>
        <xdr:cNvPr id="14" name="Прямоугольник с двумя вырезанными противолежащими углами 13">
          <a:hlinkClick xmlns:r="http://schemas.openxmlformats.org/officeDocument/2006/relationships" r:id="rId6"/>
        </xdr:cNvPr>
        <xdr:cNvSpPr>
          <a:spLocks/>
        </xdr:cNvSpPr>
      </xdr:nvSpPr>
      <xdr:spPr>
        <a:xfrm>
          <a:off x="703326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Приход</a:t>
          </a:r>
        </a:p>
      </xdr:txBody>
    </xdr:sp>
    <xdr:clientData/>
  </xdr:twoCellAnchor>
  <xdr:twoCellAnchor editAs="absolute">
    <xdr:from>
      <xdr:col>6</xdr:col>
      <xdr:colOff>1851660</xdr:colOff>
      <xdr:row>5</xdr:row>
      <xdr:rowOff>45720</xdr:rowOff>
    </xdr:from>
    <xdr:to>
      <xdr:col>7</xdr:col>
      <xdr:colOff>482220</xdr:colOff>
      <xdr:row>6</xdr:row>
      <xdr:rowOff>125640</xdr:rowOff>
    </xdr:to>
    <xdr:sp macro="" textlink="">
      <xdr:nvSpPr>
        <xdr:cNvPr id="15" name="Прямоугольник с двумя вырезанными противолежащими углами 14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806958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Расход</a:t>
          </a:r>
        </a:p>
      </xdr:txBody>
    </xdr:sp>
    <xdr:clientData/>
  </xdr:twoCellAnchor>
  <xdr:twoCellAnchor editAs="absolute">
    <xdr:from>
      <xdr:col>7</xdr:col>
      <xdr:colOff>510540</xdr:colOff>
      <xdr:row>5</xdr:row>
      <xdr:rowOff>45720</xdr:rowOff>
    </xdr:from>
    <xdr:to>
      <xdr:col>7</xdr:col>
      <xdr:colOff>1518540</xdr:colOff>
      <xdr:row>6</xdr:row>
      <xdr:rowOff>125640</xdr:rowOff>
    </xdr:to>
    <xdr:sp macro="" textlink="">
      <xdr:nvSpPr>
        <xdr:cNvPr id="16" name="Прямоугольник с двумя вырезанными противолежащими углами 15">
          <a:hlinkClick xmlns:r="http://schemas.openxmlformats.org/officeDocument/2006/relationships" r:id="rId8"/>
        </xdr:cNvPr>
        <xdr:cNvSpPr>
          <a:spLocks/>
        </xdr:cNvSpPr>
      </xdr:nvSpPr>
      <xdr:spPr>
        <a:xfrm>
          <a:off x="910590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Оборотка</a:t>
          </a:r>
        </a:p>
      </xdr:txBody>
    </xdr:sp>
    <xdr:clientData/>
  </xdr:twoCellAnchor>
  <xdr:twoCellAnchor editAs="absolute">
    <xdr:from>
      <xdr:col>0</xdr:col>
      <xdr:colOff>38100</xdr:colOff>
      <xdr:row>1</xdr:row>
      <xdr:rowOff>76200</xdr:rowOff>
    </xdr:from>
    <xdr:to>
      <xdr:col>2</xdr:col>
      <xdr:colOff>571500</xdr:colOff>
      <xdr:row>7</xdr:row>
      <xdr:rowOff>147320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5250" b="95250" l="417" r="9825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59080"/>
          <a:ext cx="1752600" cy="1168400"/>
        </a:xfrm>
        <a:prstGeom prst="rect">
          <a:avLst/>
        </a:prstGeom>
      </xdr:spPr>
    </xdr:pic>
    <xdr:clientData/>
  </xdr:twoCellAnchor>
  <xdr:twoCellAnchor editAs="absolute">
    <xdr:from>
      <xdr:col>7</xdr:col>
      <xdr:colOff>495300</xdr:colOff>
      <xdr:row>0</xdr:row>
      <xdr:rowOff>53340</xdr:rowOff>
    </xdr:from>
    <xdr:to>
      <xdr:col>7</xdr:col>
      <xdr:colOff>1503300</xdr:colOff>
      <xdr:row>1</xdr:row>
      <xdr:rowOff>133260</xdr:rowOff>
    </xdr:to>
    <xdr:sp macro="" textlink="">
      <xdr:nvSpPr>
        <xdr:cNvPr id="18" name="Прямоугольник с двумя вырезанными противолежащими углами 17">
          <a:hlinkClick xmlns:r="http://schemas.openxmlformats.org/officeDocument/2006/relationships" r:id="rId11"/>
        </xdr:cNvPr>
        <xdr:cNvSpPr>
          <a:spLocks/>
        </xdr:cNvSpPr>
      </xdr:nvSpPr>
      <xdr:spPr>
        <a:xfrm>
          <a:off x="9090660" y="53340"/>
          <a:ext cx="1008000" cy="262800"/>
        </a:xfrm>
        <a:prstGeom prst="snip2DiagRect">
          <a:avLst/>
        </a:prstGeom>
        <a:ln w="19050">
          <a:solidFill>
            <a:schemeClr val="bg1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↑ Вверх</a:t>
          </a:r>
        </a:p>
      </xdr:txBody>
    </xdr:sp>
    <xdr:clientData/>
  </xdr:twoCellAnchor>
  <xdr:twoCellAnchor editAs="absolute">
    <xdr:from>
      <xdr:col>0</xdr:col>
      <xdr:colOff>138796</xdr:colOff>
      <xdr:row>0</xdr:row>
      <xdr:rowOff>37915</xdr:rowOff>
    </xdr:from>
    <xdr:to>
      <xdr:col>2</xdr:col>
      <xdr:colOff>471175</xdr:colOff>
      <xdr:row>2</xdr:row>
      <xdr:rowOff>46296</xdr:rowOff>
    </xdr:to>
    <xdr:sp macro="" textlink="">
      <xdr:nvSpPr>
        <xdr:cNvPr id="3" name="Прямоугольник 2">
          <a:hlinkClick xmlns:r="http://schemas.openxmlformats.org/officeDocument/2006/relationships" r:id="rId12"/>
        </xdr:cNvPr>
        <xdr:cNvSpPr>
          <a:spLocks noChangeAspect="1"/>
        </xdr:cNvSpPr>
      </xdr:nvSpPr>
      <xdr:spPr>
        <a:xfrm>
          <a:off x="138796" y="37915"/>
          <a:ext cx="1551579" cy="374141"/>
        </a:xfrm>
        <a:prstGeom prst="rect">
          <a:avLst/>
        </a:prstGeom>
        <a:noFill/>
      </xdr:spPr>
      <xdr:txBody>
        <a:bodyPr vertOverflow="clip" horzOverflow="clip" wrap="none" lIns="91440" tIns="45720" rIns="91440" bIns="45720" anchor="ctr">
          <a:prstTxWarp prst="textStop">
            <a:avLst/>
          </a:prstTxWarp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kern="100" cap="none" spc="-10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Cooper Black" panose="0208090404030B020404" pitchFamily="18" charset="0"/>
            </a:rPr>
            <a:t>fda-studia.ru</a:t>
          </a:r>
          <a:endParaRPr lang="ru-RU" sz="1800" b="1" kern="100" cap="none" spc="-100" baseline="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54247</xdr:colOff>
      <xdr:row>3</xdr:row>
      <xdr:rowOff>76200</xdr:rowOff>
    </xdr:from>
    <xdr:ext cx="2186033" cy="266700"/>
    <xdr:sp macro="" textlink="">
      <xdr:nvSpPr>
        <xdr:cNvPr id="6" name="Прямоугольник 5"/>
        <xdr:cNvSpPr/>
      </xdr:nvSpPr>
      <xdr:spPr>
        <a:xfrm>
          <a:off x="1883047" y="624840"/>
          <a:ext cx="2186033" cy="266700"/>
        </a:xfrm>
        <a:prstGeom prst="rect">
          <a:avLst/>
        </a:prstGeom>
        <a:noFill/>
      </xdr:spPr>
      <xdr:txBody>
        <a:bodyPr wrap="none" lIns="91440" tIns="45720" rIns="91440" bIns="45720" anchor="ctr">
          <a:prstTxWarp prst="textPlain">
            <a:avLst/>
          </a:prstTxWarp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ru-RU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ПОСТАВЩИКИ</a:t>
          </a:r>
        </a:p>
      </xdr:txBody>
    </xdr:sp>
    <xdr:clientData/>
  </xdr:oneCellAnchor>
  <xdr:twoCellAnchor editAs="absolute">
    <xdr:from>
      <xdr:col>3</xdr:col>
      <xdr:colOff>324005</xdr:colOff>
      <xdr:row>0</xdr:row>
      <xdr:rowOff>76015</xdr:rowOff>
    </xdr:from>
    <xdr:to>
      <xdr:col>4</xdr:col>
      <xdr:colOff>1905000</xdr:colOff>
      <xdr:row>2</xdr:row>
      <xdr:rowOff>99060</xdr:rowOff>
    </xdr:to>
    <xdr:sp macro="" textlink="">
      <xdr:nvSpPr>
        <xdr:cNvPr id="7" name="Прямоугольник 6"/>
        <xdr:cNvSpPr/>
      </xdr:nvSpPr>
      <xdr:spPr>
        <a:xfrm>
          <a:off x="2152805" y="76015"/>
          <a:ext cx="3219295" cy="388805"/>
        </a:xfrm>
        <a:prstGeom prst="rect">
          <a:avLst/>
        </a:prstGeom>
        <a:noFill/>
      </xdr:spPr>
      <xdr:txBody>
        <a:bodyPr wrap="none" lIns="91440" tIns="45720" rIns="91440" bIns="45720">
          <a:prstTxWarp prst="textStop">
            <a:avLst/>
          </a:prstTxWarp>
          <a:spAutoFit/>
        </a:bodyPr>
        <a:lstStyle/>
        <a:p>
          <a:pPr algn="ctr"/>
          <a:r>
            <a:rPr lang="ru-RU" sz="54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АВТОЗАПЧАСТИ</a:t>
          </a:r>
        </a:p>
      </xdr:txBody>
    </xdr:sp>
    <xdr:clientData/>
  </xdr:twoCellAnchor>
  <xdr:twoCellAnchor editAs="absolute">
    <xdr:from>
      <xdr:col>3</xdr:col>
      <xdr:colOff>22860</xdr:colOff>
      <xdr:row>5</xdr:row>
      <xdr:rowOff>45720</xdr:rowOff>
    </xdr:from>
    <xdr:to>
      <xdr:col>3</xdr:col>
      <xdr:colOff>1030860</xdr:colOff>
      <xdr:row>6</xdr:row>
      <xdr:rowOff>125640</xdr:rowOff>
    </xdr:to>
    <xdr:sp macro="" textlink="">
      <xdr:nvSpPr>
        <xdr:cNvPr id="8" name="Прямоугольник с двумя вырезанными противолежащими углами 7">
          <a:hlinkClick xmlns:r="http://schemas.openxmlformats.org/officeDocument/2006/relationships" r:id="rId1"/>
        </xdr:cNvPr>
        <xdr:cNvSpPr>
          <a:spLocks/>
        </xdr:cNvSpPr>
      </xdr:nvSpPr>
      <xdr:spPr>
        <a:xfrm>
          <a:off x="185166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Главная</a:t>
          </a:r>
        </a:p>
      </xdr:txBody>
    </xdr:sp>
    <xdr:clientData/>
  </xdr:twoCellAnchor>
  <xdr:twoCellAnchor editAs="absolute">
    <xdr:from>
      <xdr:col>3</xdr:col>
      <xdr:colOff>1059180</xdr:colOff>
      <xdr:row>5</xdr:row>
      <xdr:rowOff>45720</xdr:rowOff>
    </xdr:from>
    <xdr:to>
      <xdr:col>4</xdr:col>
      <xdr:colOff>428880</xdr:colOff>
      <xdr:row>6</xdr:row>
      <xdr:rowOff>125640</xdr:rowOff>
    </xdr:to>
    <xdr:sp macro="" textlink="">
      <xdr:nvSpPr>
        <xdr:cNvPr id="9" name="Прямоугольник с двумя вырезанными противолежащими углами 8">
          <a:hlinkClick xmlns:r="http://schemas.openxmlformats.org/officeDocument/2006/relationships" r:id="rId2"/>
        </xdr:cNvPr>
        <xdr:cNvSpPr>
          <a:spLocks/>
        </xdr:cNvSpPr>
      </xdr:nvSpPr>
      <xdr:spPr>
        <a:xfrm>
          <a:off x="288798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Ед.измерения</a:t>
          </a:r>
        </a:p>
      </xdr:txBody>
    </xdr:sp>
    <xdr:clientData/>
  </xdr:twoCellAnchor>
  <xdr:twoCellAnchor editAs="absolute">
    <xdr:from>
      <xdr:col>4</xdr:col>
      <xdr:colOff>457200</xdr:colOff>
      <xdr:row>5</xdr:row>
      <xdr:rowOff>45720</xdr:rowOff>
    </xdr:from>
    <xdr:to>
      <xdr:col>4</xdr:col>
      <xdr:colOff>1465200</xdr:colOff>
      <xdr:row>6</xdr:row>
      <xdr:rowOff>125640</xdr:rowOff>
    </xdr:to>
    <xdr:sp macro="" textlink="">
      <xdr:nvSpPr>
        <xdr:cNvPr id="10" name="Прямоугольник с двумя вырезанными противолежащими углами 9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392430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Поставщики</a:t>
          </a:r>
        </a:p>
      </xdr:txBody>
    </xdr:sp>
    <xdr:clientData/>
  </xdr:twoCellAnchor>
  <xdr:twoCellAnchor editAs="absolute">
    <xdr:from>
      <xdr:col>4</xdr:col>
      <xdr:colOff>1493520</xdr:colOff>
      <xdr:row>5</xdr:row>
      <xdr:rowOff>45720</xdr:rowOff>
    </xdr:from>
    <xdr:to>
      <xdr:col>5</xdr:col>
      <xdr:colOff>459360</xdr:colOff>
      <xdr:row>6</xdr:row>
      <xdr:rowOff>125640</xdr:rowOff>
    </xdr:to>
    <xdr:sp macro="" textlink="">
      <xdr:nvSpPr>
        <xdr:cNvPr id="11" name="Прямоугольник с двумя вырезанными противолежащими углами 10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496062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Покупатели</a:t>
          </a:r>
        </a:p>
      </xdr:txBody>
    </xdr:sp>
    <xdr:clientData/>
  </xdr:twoCellAnchor>
  <xdr:twoCellAnchor editAs="absolute">
    <xdr:from>
      <xdr:col>5</xdr:col>
      <xdr:colOff>487680</xdr:colOff>
      <xdr:row>5</xdr:row>
      <xdr:rowOff>45720</xdr:rowOff>
    </xdr:from>
    <xdr:to>
      <xdr:col>5</xdr:col>
      <xdr:colOff>1495680</xdr:colOff>
      <xdr:row>6</xdr:row>
      <xdr:rowOff>125640</xdr:rowOff>
    </xdr:to>
    <xdr:sp macro="" textlink="">
      <xdr:nvSpPr>
        <xdr:cNvPr id="12" name="Прямоугольник с двумя вырезанными противолежащими углами 11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599694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Номенклатура</a:t>
          </a:r>
        </a:p>
      </xdr:txBody>
    </xdr:sp>
    <xdr:clientData/>
  </xdr:twoCellAnchor>
  <xdr:oneCellAnchor>
    <xdr:from>
      <xdr:col>3</xdr:col>
      <xdr:colOff>54247</xdr:colOff>
      <xdr:row>3</xdr:row>
      <xdr:rowOff>22860</xdr:rowOff>
    </xdr:from>
    <xdr:ext cx="3237593" cy="320040"/>
    <xdr:sp macro="" textlink="">
      <xdr:nvSpPr>
        <xdr:cNvPr id="13" name="Прямоугольник 12"/>
        <xdr:cNvSpPr/>
      </xdr:nvSpPr>
      <xdr:spPr>
        <a:xfrm>
          <a:off x="1883047" y="571500"/>
          <a:ext cx="3237593" cy="320040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ru-RU" sz="54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twoCellAnchor editAs="absolute">
    <xdr:from>
      <xdr:col>5</xdr:col>
      <xdr:colOff>1524000</xdr:colOff>
      <xdr:row>5</xdr:row>
      <xdr:rowOff>45720</xdr:rowOff>
    </xdr:from>
    <xdr:to>
      <xdr:col>6</xdr:col>
      <xdr:colOff>322200</xdr:colOff>
      <xdr:row>6</xdr:row>
      <xdr:rowOff>125640</xdr:rowOff>
    </xdr:to>
    <xdr:sp macro="" textlink="">
      <xdr:nvSpPr>
        <xdr:cNvPr id="14" name="Прямоугольник с двумя вырезанными противолежащими углами 13">
          <a:hlinkClick xmlns:r="http://schemas.openxmlformats.org/officeDocument/2006/relationships" r:id="rId6"/>
        </xdr:cNvPr>
        <xdr:cNvSpPr>
          <a:spLocks/>
        </xdr:cNvSpPr>
      </xdr:nvSpPr>
      <xdr:spPr>
        <a:xfrm>
          <a:off x="703326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Приход</a:t>
          </a:r>
        </a:p>
      </xdr:txBody>
    </xdr:sp>
    <xdr:clientData/>
  </xdr:twoCellAnchor>
  <xdr:twoCellAnchor editAs="absolute">
    <xdr:from>
      <xdr:col>6</xdr:col>
      <xdr:colOff>350520</xdr:colOff>
      <xdr:row>5</xdr:row>
      <xdr:rowOff>45720</xdr:rowOff>
    </xdr:from>
    <xdr:to>
      <xdr:col>7</xdr:col>
      <xdr:colOff>535560</xdr:colOff>
      <xdr:row>6</xdr:row>
      <xdr:rowOff>125640</xdr:rowOff>
    </xdr:to>
    <xdr:sp macro="" textlink="">
      <xdr:nvSpPr>
        <xdr:cNvPr id="15" name="Прямоугольник с двумя вырезанными противолежащими углами 14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806958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Расход</a:t>
          </a:r>
        </a:p>
      </xdr:txBody>
    </xdr:sp>
    <xdr:clientData/>
  </xdr:twoCellAnchor>
  <xdr:twoCellAnchor editAs="absolute">
    <xdr:from>
      <xdr:col>7</xdr:col>
      <xdr:colOff>563880</xdr:colOff>
      <xdr:row>5</xdr:row>
      <xdr:rowOff>45720</xdr:rowOff>
    </xdr:from>
    <xdr:to>
      <xdr:col>7</xdr:col>
      <xdr:colOff>1571880</xdr:colOff>
      <xdr:row>6</xdr:row>
      <xdr:rowOff>125640</xdr:rowOff>
    </xdr:to>
    <xdr:sp macro="" textlink="">
      <xdr:nvSpPr>
        <xdr:cNvPr id="16" name="Прямоугольник с двумя вырезанными противолежащими углами 15">
          <a:hlinkClick xmlns:r="http://schemas.openxmlformats.org/officeDocument/2006/relationships" r:id="rId8"/>
        </xdr:cNvPr>
        <xdr:cNvSpPr>
          <a:spLocks/>
        </xdr:cNvSpPr>
      </xdr:nvSpPr>
      <xdr:spPr>
        <a:xfrm>
          <a:off x="910590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Оборотка</a:t>
          </a:r>
        </a:p>
      </xdr:txBody>
    </xdr:sp>
    <xdr:clientData/>
  </xdr:twoCellAnchor>
  <xdr:twoCellAnchor editAs="absolute">
    <xdr:from>
      <xdr:col>0</xdr:col>
      <xdr:colOff>38100</xdr:colOff>
      <xdr:row>1</xdr:row>
      <xdr:rowOff>68580</xdr:rowOff>
    </xdr:from>
    <xdr:to>
      <xdr:col>2</xdr:col>
      <xdr:colOff>571500</xdr:colOff>
      <xdr:row>7</xdr:row>
      <xdr:rowOff>139700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5250" b="95250" l="417" r="9825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51460"/>
          <a:ext cx="1752600" cy="1168400"/>
        </a:xfrm>
        <a:prstGeom prst="rect">
          <a:avLst/>
        </a:prstGeom>
      </xdr:spPr>
    </xdr:pic>
    <xdr:clientData/>
  </xdr:twoCellAnchor>
  <xdr:twoCellAnchor editAs="absolute">
    <xdr:from>
      <xdr:col>7</xdr:col>
      <xdr:colOff>548640</xdr:colOff>
      <xdr:row>0</xdr:row>
      <xdr:rowOff>53340</xdr:rowOff>
    </xdr:from>
    <xdr:to>
      <xdr:col>7</xdr:col>
      <xdr:colOff>1556640</xdr:colOff>
      <xdr:row>1</xdr:row>
      <xdr:rowOff>133260</xdr:rowOff>
    </xdr:to>
    <xdr:sp macro="" textlink="">
      <xdr:nvSpPr>
        <xdr:cNvPr id="18" name="Прямоугольник с двумя вырезанными противолежащими углами 17">
          <a:hlinkClick xmlns:r="http://schemas.openxmlformats.org/officeDocument/2006/relationships" r:id="rId11"/>
        </xdr:cNvPr>
        <xdr:cNvSpPr>
          <a:spLocks/>
        </xdr:cNvSpPr>
      </xdr:nvSpPr>
      <xdr:spPr>
        <a:xfrm>
          <a:off x="9090660" y="53340"/>
          <a:ext cx="1008000" cy="262800"/>
        </a:xfrm>
        <a:prstGeom prst="snip2DiagRect">
          <a:avLst/>
        </a:prstGeom>
        <a:ln w="19050">
          <a:solidFill>
            <a:schemeClr val="bg1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↑ Вверх</a:t>
          </a:r>
        </a:p>
      </xdr:txBody>
    </xdr:sp>
    <xdr:clientData/>
  </xdr:twoCellAnchor>
  <xdr:twoCellAnchor editAs="absolute">
    <xdr:from>
      <xdr:col>0</xdr:col>
      <xdr:colOff>138796</xdr:colOff>
      <xdr:row>0</xdr:row>
      <xdr:rowOff>37915</xdr:rowOff>
    </xdr:from>
    <xdr:to>
      <xdr:col>2</xdr:col>
      <xdr:colOff>471175</xdr:colOff>
      <xdr:row>2</xdr:row>
      <xdr:rowOff>46296</xdr:rowOff>
    </xdr:to>
    <xdr:sp macro="" textlink="">
      <xdr:nvSpPr>
        <xdr:cNvPr id="3" name="Прямоугольник 2">
          <a:hlinkClick xmlns:r="http://schemas.openxmlformats.org/officeDocument/2006/relationships" r:id="rId12"/>
        </xdr:cNvPr>
        <xdr:cNvSpPr>
          <a:spLocks noChangeAspect="1"/>
        </xdr:cNvSpPr>
      </xdr:nvSpPr>
      <xdr:spPr>
        <a:xfrm>
          <a:off x="138796" y="37915"/>
          <a:ext cx="1551579" cy="374141"/>
        </a:xfrm>
        <a:prstGeom prst="rect">
          <a:avLst/>
        </a:prstGeom>
        <a:noFill/>
      </xdr:spPr>
      <xdr:txBody>
        <a:bodyPr vertOverflow="clip" horzOverflow="clip" wrap="none" lIns="91440" tIns="45720" rIns="91440" bIns="45720" anchor="ctr">
          <a:prstTxWarp prst="textStop">
            <a:avLst/>
          </a:prstTxWarp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kern="100" cap="none" spc="-10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Cooper Black" panose="0208090404030B020404" pitchFamily="18" charset="0"/>
            </a:rPr>
            <a:t>fda-studia.ru</a:t>
          </a:r>
          <a:endParaRPr lang="ru-RU" sz="1800" b="1" kern="100" cap="none" spc="-100" baseline="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54246</xdr:colOff>
      <xdr:row>3</xdr:row>
      <xdr:rowOff>76200</xdr:rowOff>
    </xdr:from>
    <xdr:ext cx="2140314" cy="213720"/>
    <xdr:sp macro="" textlink="">
      <xdr:nvSpPr>
        <xdr:cNvPr id="6" name="Прямоугольник 5"/>
        <xdr:cNvSpPr/>
      </xdr:nvSpPr>
      <xdr:spPr>
        <a:xfrm>
          <a:off x="1883046" y="624840"/>
          <a:ext cx="2140314" cy="213720"/>
        </a:xfrm>
        <a:prstGeom prst="rect">
          <a:avLst/>
        </a:prstGeom>
        <a:noFill/>
      </xdr:spPr>
      <xdr:txBody>
        <a:bodyPr wrap="none" lIns="91440" tIns="45720" rIns="91440" bIns="45720" anchor="ctr">
          <a:prstTxWarp prst="textPlain">
            <a:avLst/>
          </a:prstTxWarp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ru-RU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ПОКУПАТЕЛИ</a:t>
          </a:r>
        </a:p>
      </xdr:txBody>
    </xdr:sp>
    <xdr:clientData/>
  </xdr:oneCellAnchor>
  <xdr:twoCellAnchor editAs="absolute">
    <xdr:from>
      <xdr:col>3</xdr:col>
      <xdr:colOff>324005</xdr:colOff>
      <xdr:row>0</xdr:row>
      <xdr:rowOff>76015</xdr:rowOff>
    </xdr:from>
    <xdr:to>
      <xdr:col>4</xdr:col>
      <xdr:colOff>1905000</xdr:colOff>
      <xdr:row>2</xdr:row>
      <xdr:rowOff>99060</xdr:rowOff>
    </xdr:to>
    <xdr:sp macro="" textlink="">
      <xdr:nvSpPr>
        <xdr:cNvPr id="7" name="Прямоугольник 6"/>
        <xdr:cNvSpPr/>
      </xdr:nvSpPr>
      <xdr:spPr>
        <a:xfrm>
          <a:off x="2152805" y="76015"/>
          <a:ext cx="3219295" cy="388805"/>
        </a:xfrm>
        <a:prstGeom prst="rect">
          <a:avLst/>
        </a:prstGeom>
        <a:noFill/>
      </xdr:spPr>
      <xdr:txBody>
        <a:bodyPr wrap="none" lIns="91440" tIns="45720" rIns="91440" bIns="45720">
          <a:prstTxWarp prst="textStop">
            <a:avLst/>
          </a:prstTxWarp>
          <a:spAutoFit/>
        </a:bodyPr>
        <a:lstStyle/>
        <a:p>
          <a:pPr algn="ctr"/>
          <a:r>
            <a:rPr lang="ru-RU" sz="54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АВТОЗАПЧАСТИ</a:t>
          </a:r>
        </a:p>
      </xdr:txBody>
    </xdr:sp>
    <xdr:clientData/>
  </xdr:twoCellAnchor>
  <xdr:twoCellAnchor editAs="absolute">
    <xdr:from>
      <xdr:col>3</xdr:col>
      <xdr:colOff>22860</xdr:colOff>
      <xdr:row>5</xdr:row>
      <xdr:rowOff>45720</xdr:rowOff>
    </xdr:from>
    <xdr:to>
      <xdr:col>3</xdr:col>
      <xdr:colOff>1030860</xdr:colOff>
      <xdr:row>6</xdr:row>
      <xdr:rowOff>125640</xdr:rowOff>
    </xdr:to>
    <xdr:sp macro="" textlink="">
      <xdr:nvSpPr>
        <xdr:cNvPr id="8" name="Прямоугольник с двумя вырезанными противолежащими углами 7">
          <a:hlinkClick xmlns:r="http://schemas.openxmlformats.org/officeDocument/2006/relationships" r:id="rId1"/>
        </xdr:cNvPr>
        <xdr:cNvSpPr>
          <a:spLocks/>
        </xdr:cNvSpPr>
      </xdr:nvSpPr>
      <xdr:spPr>
        <a:xfrm>
          <a:off x="185166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Главная</a:t>
          </a:r>
        </a:p>
      </xdr:txBody>
    </xdr:sp>
    <xdr:clientData/>
  </xdr:twoCellAnchor>
  <xdr:twoCellAnchor editAs="absolute">
    <xdr:from>
      <xdr:col>3</xdr:col>
      <xdr:colOff>1059180</xdr:colOff>
      <xdr:row>5</xdr:row>
      <xdr:rowOff>45720</xdr:rowOff>
    </xdr:from>
    <xdr:to>
      <xdr:col>4</xdr:col>
      <xdr:colOff>428880</xdr:colOff>
      <xdr:row>6</xdr:row>
      <xdr:rowOff>125640</xdr:rowOff>
    </xdr:to>
    <xdr:sp macro="" textlink="">
      <xdr:nvSpPr>
        <xdr:cNvPr id="9" name="Прямоугольник с двумя вырезанными противолежащими углами 8">
          <a:hlinkClick xmlns:r="http://schemas.openxmlformats.org/officeDocument/2006/relationships" r:id="rId2"/>
        </xdr:cNvPr>
        <xdr:cNvSpPr>
          <a:spLocks/>
        </xdr:cNvSpPr>
      </xdr:nvSpPr>
      <xdr:spPr>
        <a:xfrm>
          <a:off x="288798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Ед.измерения</a:t>
          </a:r>
        </a:p>
      </xdr:txBody>
    </xdr:sp>
    <xdr:clientData/>
  </xdr:twoCellAnchor>
  <xdr:twoCellAnchor editAs="absolute">
    <xdr:from>
      <xdr:col>4</xdr:col>
      <xdr:colOff>457200</xdr:colOff>
      <xdr:row>5</xdr:row>
      <xdr:rowOff>45720</xdr:rowOff>
    </xdr:from>
    <xdr:to>
      <xdr:col>4</xdr:col>
      <xdr:colOff>1465200</xdr:colOff>
      <xdr:row>6</xdr:row>
      <xdr:rowOff>125640</xdr:rowOff>
    </xdr:to>
    <xdr:sp macro="" textlink="">
      <xdr:nvSpPr>
        <xdr:cNvPr id="10" name="Прямоугольник с двумя вырезанными противолежащими углами 9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392430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Поставщики</a:t>
          </a:r>
        </a:p>
      </xdr:txBody>
    </xdr:sp>
    <xdr:clientData/>
  </xdr:twoCellAnchor>
  <xdr:twoCellAnchor editAs="absolute">
    <xdr:from>
      <xdr:col>4</xdr:col>
      <xdr:colOff>1493520</xdr:colOff>
      <xdr:row>5</xdr:row>
      <xdr:rowOff>45720</xdr:rowOff>
    </xdr:from>
    <xdr:to>
      <xdr:col>5</xdr:col>
      <xdr:colOff>459360</xdr:colOff>
      <xdr:row>6</xdr:row>
      <xdr:rowOff>125640</xdr:rowOff>
    </xdr:to>
    <xdr:sp macro="" textlink="">
      <xdr:nvSpPr>
        <xdr:cNvPr id="11" name="Прямоугольник с двумя вырезанными противолежащими углами 10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496062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Покупатели</a:t>
          </a:r>
        </a:p>
      </xdr:txBody>
    </xdr:sp>
    <xdr:clientData/>
  </xdr:twoCellAnchor>
  <xdr:twoCellAnchor editAs="absolute">
    <xdr:from>
      <xdr:col>5</xdr:col>
      <xdr:colOff>487680</xdr:colOff>
      <xdr:row>5</xdr:row>
      <xdr:rowOff>45720</xdr:rowOff>
    </xdr:from>
    <xdr:to>
      <xdr:col>5</xdr:col>
      <xdr:colOff>1495680</xdr:colOff>
      <xdr:row>6</xdr:row>
      <xdr:rowOff>125640</xdr:rowOff>
    </xdr:to>
    <xdr:sp macro="" textlink="">
      <xdr:nvSpPr>
        <xdr:cNvPr id="12" name="Прямоугольник с двумя вырезанными противолежащими углами 11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599694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Номенклатура</a:t>
          </a:r>
        </a:p>
      </xdr:txBody>
    </xdr:sp>
    <xdr:clientData/>
  </xdr:twoCellAnchor>
  <xdr:oneCellAnchor>
    <xdr:from>
      <xdr:col>3</xdr:col>
      <xdr:colOff>54247</xdr:colOff>
      <xdr:row>3</xdr:row>
      <xdr:rowOff>22860</xdr:rowOff>
    </xdr:from>
    <xdr:ext cx="3237593" cy="320040"/>
    <xdr:sp macro="" textlink="">
      <xdr:nvSpPr>
        <xdr:cNvPr id="13" name="Прямоугольник 12"/>
        <xdr:cNvSpPr/>
      </xdr:nvSpPr>
      <xdr:spPr>
        <a:xfrm>
          <a:off x="1883047" y="571500"/>
          <a:ext cx="3237593" cy="320040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endParaRPr lang="ru-RU" sz="54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twoCellAnchor editAs="absolute">
    <xdr:from>
      <xdr:col>5</xdr:col>
      <xdr:colOff>1524000</xdr:colOff>
      <xdr:row>5</xdr:row>
      <xdr:rowOff>45720</xdr:rowOff>
    </xdr:from>
    <xdr:to>
      <xdr:col>6</xdr:col>
      <xdr:colOff>322200</xdr:colOff>
      <xdr:row>6</xdr:row>
      <xdr:rowOff>125640</xdr:rowOff>
    </xdr:to>
    <xdr:sp macro="" textlink="">
      <xdr:nvSpPr>
        <xdr:cNvPr id="14" name="Прямоугольник с двумя вырезанными противолежащими углами 13">
          <a:hlinkClick xmlns:r="http://schemas.openxmlformats.org/officeDocument/2006/relationships" r:id="rId6"/>
        </xdr:cNvPr>
        <xdr:cNvSpPr>
          <a:spLocks/>
        </xdr:cNvSpPr>
      </xdr:nvSpPr>
      <xdr:spPr>
        <a:xfrm>
          <a:off x="703326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Приход</a:t>
          </a:r>
        </a:p>
      </xdr:txBody>
    </xdr:sp>
    <xdr:clientData/>
  </xdr:twoCellAnchor>
  <xdr:twoCellAnchor editAs="absolute">
    <xdr:from>
      <xdr:col>6</xdr:col>
      <xdr:colOff>350520</xdr:colOff>
      <xdr:row>5</xdr:row>
      <xdr:rowOff>45720</xdr:rowOff>
    </xdr:from>
    <xdr:to>
      <xdr:col>7</xdr:col>
      <xdr:colOff>535560</xdr:colOff>
      <xdr:row>6</xdr:row>
      <xdr:rowOff>125640</xdr:rowOff>
    </xdr:to>
    <xdr:sp macro="" textlink="">
      <xdr:nvSpPr>
        <xdr:cNvPr id="15" name="Прямоугольник с двумя вырезанными противолежащими углами 14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806958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Расход</a:t>
          </a:r>
        </a:p>
      </xdr:txBody>
    </xdr:sp>
    <xdr:clientData/>
  </xdr:twoCellAnchor>
  <xdr:twoCellAnchor editAs="absolute">
    <xdr:from>
      <xdr:col>7</xdr:col>
      <xdr:colOff>563880</xdr:colOff>
      <xdr:row>5</xdr:row>
      <xdr:rowOff>45720</xdr:rowOff>
    </xdr:from>
    <xdr:to>
      <xdr:col>7</xdr:col>
      <xdr:colOff>1571880</xdr:colOff>
      <xdr:row>6</xdr:row>
      <xdr:rowOff>125640</xdr:rowOff>
    </xdr:to>
    <xdr:sp macro="" textlink="">
      <xdr:nvSpPr>
        <xdr:cNvPr id="16" name="Прямоугольник с двумя вырезанными противолежащими углами 15">
          <a:hlinkClick xmlns:r="http://schemas.openxmlformats.org/officeDocument/2006/relationships" r:id="rId8"/>
        </xdr:cNvPr>
        <xdr:cNvSpPr>
          <a:spLocks/>
        </xdr:cNvSpPr>
      </xdr:nvSpPr>
      <xdr:spPr>
        <a:xfrm>
          <a:off x="910590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Оборотка</a:t>
          </a:r>
        </a:p>
      </xdr:txBody>
    </xdr:sp>
    <xdr:clientData/>
  </xdr:twoCellAnchor>
  <xdr:twoCellAnchor editAs="absolute">
    <xdr:from>
      <xdr:col>0</xdr:col>
      <xdr:colOff>38100</xdr:colOff>
      <xdr:row>1</xdr:row>
      <xdr:rowOff>76200</xdr:rowOff>
    </xdr:from>
    <xdr:to>
      <xdr:col>2</xdr:col>
      <xdr:colOff>571500</xdr:colOff>
      <xdr:row>7</xdr:row>
      <xdr:rowOff>147320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5250" b="95250" l="417" r="9825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59080"/>
          <a:ext cx="1752600" cy="1168400"/>
        </a:xfrm>
        <a:prstGeom prst="rect">
          <a:avLst/>
        </a:prstGeom>
      </xdr:spPr>
    </xdr:pic>
    <xdr:clientData/>
  </xdr:twoCellAnchor>
  <xdr:twoCellAnchor editAs="absolute">
    <xdr:from>
      <xdr:col>7</xdr:col>
      <xdr:colOff>548640</xdr:colOff>
      <xdr:row>0</xdr:row>
      <xdr:rowOff>53340</xdr:rowOff>
    </xdr:from>
    <xdr:to>
      <xdr:col>7</xdr:col>
      <xdr:colOff>1556640</xdr:colOff>
      <xdr:row>1</xdr:row>
      <xdr:rowOff>133260</xdr:rowOff>
    </xdr:to>
    <xdr:sp macro="" textlink="">
      <xdr:nvSpPr>
        <xdr:cNvPr id="18" name="Прямоугольник с двумя вырезанными противолежащими углами 17">
          <a:hlinkClick xmlns:r="http://schemas.openxmlformats.org/officeDocument/2006/relationships" r:id="rId11"/>
        </xdr:cNvPr>
        <xdr:cNvSpPr>
          <a:spLocks/>
        </xdr:cNvSpPr>
      </xdr:nvSpPr>
      <xdr:spPr>
        <a:xfrm>
          <a:off x="9090660" y="53340"/>
          <a:ext cx="1008000" cy="262800"/>
        </a:xfrm>
        <a:prstGeom prst="snip2DiagRect">
          <a:avLst/>
        </a:prstGeom>
        <a:ln w="19050">
          <a:solidFill>
            <a:schemeClr val="bg1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↑ Вверх</a:t>
          </a:r>
        </a:p>
      </xdr:txBody>
    </xdr:sp>
    <xdr:clientData/>
  </xdr:twoCellAnchor>
  <xdr:twoCellAnchor editAs="absolute">
    <xdr:from>
      <xdr:col>0</xdr:col>
      <xdr:colOff>138796</xdr:colOff>
      <xdr:row>0</xdr:row>
      <xdr:rowOff>37915</xdr:rowOff>
    </xdr:from>
    <xdr:to>
      <xdr:col>2</xdr:col>
      <xdr:colOff>471175</xdr:colOff>
      <xdr:row>2</xdr:row>
      <xdr:rowOff>46296</xdr:rowOff>
    </xdr:to>
    <xdr:sp macro="" textlink="">
      <xdr:nvSpPr>
        <xdr:cNvPr id="3" name="Прямоугольник 2">
          <a:hlinkClick xmlns:r="http://schemas.openxmlformats.org/officeDocument/2006/relationships" r:id="rId12"/>
        </xdr:cNvPr>
        <xdr:cNvSpPr>
          <a:spLocks noChangeAspect="1"/>
        </xdr:cNvSpPr>
      </xdr:nvSpPr>
      <xdr:spPr>
        <a:xfrm>
          <a:off x="138796" y="37915"/>
          <a:ext cx="1551579" cy="374141"/>
        </a:xfrm>
        <a:prstGeom prst="rect">
          <a:avLst/>
        </a:prstGeom>
        <a:noFill/>
      </xdr:spPr>
      <xdr:txBody>
        <a:bodyPr vertOverflow="clip" horzOverflow="clip" wrap="none" lIns="91440" tIns="45720" rIns="91440" bIns="45720" anchor="ctr">
          <a:prstTxWarp prst="textStop">
            <a:avLst/>
          </a:prstTxWarp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kern="100" cap="none" spc="-10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Cooper Black" panose="0208090404030B020404" pitchFamily="18" charset="0"/>
            </a:rPr>
            <a:t>fda-studia.ru</a:t>
          </a:r>
          <a:endParaRPr lang="ru-RU" sz="1800" b="1" kern="100" cap="none" spc="-100" baseline="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23767</xdr:colOff>
      <xdr:row>3</xdr:row>
      <xdr:rowOff>53340</xdr:rowOff>
    </xdr:from>
    <xdr:ext cx="2711813" cy="182880"/>
    <xdr:sp macro="" textlink="">
      <xdr:nvSpPr>
        <xdr:cNvPr id="3" name="Прямоугольник 2"/>
        <xdr:cNvSpPr/>
      </xdr:nvSpPr>
      <xdr:spPr>
        <a:xfrm>
          <a:off x="1852567" y="601980"/>
          <a:ext cx="2711813" cy="182880"/>
        </a:xfrm>
        <a:prstGeom prst="rect">
          <a:avLst/>
        </a:prstGeom>
        <a:noFill/>
      </xdr:spPr>
      <xdr:txBody>
        <a:bodyPr wrap="none" lIns="91440" tIns="45720" rIns="91440" bIns="45720" anchor="ctr">
          <a:prstTxWarp prst="textPlain">
            <a:avLst/>
          </a:prstTxWarp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ru-RU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НОМЕНКЛАТУРА</a:t>
          </a:r>
        </a:p>
      </xdr:txBody>
    </xdr:sp>
    <xdr:clientData/>
  </xdr:oneCellAnchor>
  <xdr:twoCellAnchor editAs="absolute">
    <xdr:from>
      <xdr:col>3</xdr:col>
      <xdr:colOff>324005</xdr:colOff>
      <xdr:row>0</xdr:row>
      <xdr:rowOff>76015</xdr:rowOff>
    </xdr:from>
    <xdr:to>
      <xdr:col>5</xdr:col>
      <xdr:colOff>99060</xdr:colOff>
      <xdr:row>2</xdr:row>
      <xdr:rowOff>99060</xdr:rowOff>
    </xdr:to>
    <xdr:sp macro="" textlink="">
      <xdr:nvSpPr>
        <xdr:cNvPr id="4" name="Прямоугольник 3"/>
        <xdr:cNvSpPr/>
      </xdr:nvSpPr>
      <xdr:spPr>
        <a:xfrm>
          <a:off x="2152805" y="76015"/>
          <a:ext cx="3219295" cy="388805"/>
        </a:xfrm>
        <a:prstGeom prst="rect">
          <a:avLst/>
        </a:prstGeom>
        <a:noFill/>
      </xdr:spPr>
      <xdr:txBody>
        <a:bodyPr wrap="none" lIns="91440" tIns="45720" rIns="91440" bIns="45720">
          <a:prstTxWarp prst="textStop">
            <a:avLst/>
          </a:prstTxWarp>
          <a:spAutoFit/>
        </a:bodyPr>
        <a:lstStyle/>
        <a:p>
          <a:pPr algn="ctr"/>
          <a:r>
            <a:rPr lang="ru-RU" sz="54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АВТОЗАПЧАСТИ</a:t>
          </a:r>
        </a:p>
      </xdr:txBody>
    </xdr:sp>
    <xdr:clientData/>
  </xdr:twoCellAnchor>
  <xdr:twoCellAnchor editAs="absolute">
    <xdr:from>
      <xdr:col>3</xdr:col>
      <xdr:colOff>22860</xdr:colOff>
      <xdr:row>5</xdr:row>
      <xdr:rowOff>45720</xdr:rowOff>
    </xdr:from>
    <xdr:to>
      <xdr:col>3</xdr:col>
      <xdr:colOff>1030860</xdr:colOff>
      <xdr:row>6</xdr:row>
      <xdr:rowOff>125640</xdr:rowOff>
    </xdr:to>
    <xdr:sp macro="" textlink="">
      <xdr:nvSpPr>
        <xdr:cNvPr id="17" name="Прямоугольник с двумя вырезанными противолежащими углами 16">
          <a:hlinkClick xmlns:r="http://schemas.openxmlformats.org/officeDocument/2006/relationships" r:id="rId1"/>
        </xdr:cNvPr>
        <xdr:cNvSpPr>
          <a:spLocks/>
        </xdr:cNvSpPr>
      </xdr:nvSpPr>
      <xdr:spPr>
        <a:xfrm>
          <a:off x="185166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Главная</a:t>
          </a:r>
        </a:p>
      </xdr:txBody>
    </xdr:sp>
    <xdr:clientData/>
  </xdr:twoCellAnchor>
  <xdr:twoCellAnchor editAs="absolute">
    <xdr:from>
      <xdr:col>3</xdr:col>
      <xdr:colOff>1059180</xdr:colOff>
      <xdr:row>5</xdr:row>
      <xdr:rowOff>45720</xdr:rowOff>
    </xdr:from>
    <xdr:to>
      <xdr:col>3</xdr:col>
      <xdr:colOff>2067180</xdr:colOff>
      <xdr:row>6</xdr:row>
      <xdr:rowOff>125640</xdr:rowOff>
    </xdr:to>
    <xdr:sp macro="" textlink="">
      <xdr:nvSpPr>
        <xdr:cNvPr id="19" name="Прямоугольник с двумя вырезанными противолежащими углами 18">
          <a:hlinkClick xmlns:r="http://schemas.openxmlformats.org/officeDocument/2006/relationships" r:id="rId2"/>
        </xdr:cNvPr>
        <xdr:cNvSpPr>
          <a:spLocks/>
        </xdr:cNvSpPr>
      </xdr:nvSpPr>
      <xdr:spPr>
        <a:xfrm>
          <a:off x="288798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Ед.измерения</a:t>
          </a:r>
        </a:p>
      </xdr:txBody>
    </xdr:sp>
    <xdr:clientData/>
  </xdr:twoCellAnchor>
  <xdr:twoCellAnchor editAs="absolute">
    <xdr:from>
      <xdr:col>4</xdr:col>
      <xdr:colOff>15240</xdr:colOff>
      <xdr:row>5</xdr:row>
      <xdr:rowOff>45720</xdr:rowOff>
    </xdr:from>
    <xdr:to>
      <xdr:col>4</xdr:col>
      <xdr:colOff>1023240</xdr:colOff>
      <xdr:row>6</xdr:row>
      <xdr:rowOff>125640</xdr:rowOff>
    </xdr:to>
    <xdr:sp macro="" textlink="">
      <xdr:nvSpPr>
        <xdr:cNvPr id="21" name="Прямоугольник с двумя вырезанными противолежащими углами 20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392430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Поставщики</a:t>
          </a:r>
        </a:p>
      </xdr:txBody>
    </xdr:sp>
    <xdr:clientData/>
  </xdr:twoCellAnchor>
  <xdr:twoCellAnchor editAs="absolute">
    <xdr:from>
      <xdr:col>4</xdr:col>
      <xdr:colOff>1051560</xdr:colOff>
      <xdr:row>5</xdr:row>
      <xdr:rowOff>45720</xdr:rowOff>
    </xdr:from>
    <xdr:to>
      <xdr:col>5</xdr:col>
      <xdr:colOff>695580</xdr:colOff>
      <xdr:row>6</xdr:row>
      <xdr:rowOff>125640</xdr:rowOff>
    </xdr:to>
    <xdr:sp macro="" textlink="">
      <xdr:nvSpPr>
        <xdr:cNvPr id="23" name="Прямоугольник с двумя вырезанными противолежащими углами 22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496062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Покупатели</a:t>
          </a:r>
        </a:p>
      </xdr:txBody>
    </xdr:sp>
    <xdr:clientData/>
  </xdr:twoCellAnchor>
  <xdr:twoCellAnchor editAs="absolute">
    <xdr:from>
      <xdr:col>6</xdr:col>
      <xdr:colOff>15240</xdr:colOff>
      <xdr:row>5</xdr:row>
      <xdr:rowOff>45720</xdr:rowOff>
    </xdr:from>
    <xdr:to>
      <xdr:col>6</xdr:col>
      <xdr:colOff>1023240</xdr:colOff>
      <xdr:row>6</xdr:row>
      <xdr:rowOff>125640</xdr:rowOff>
    </xdr:to>
    <xdr:sp macro="" textlink="">
      <xdr:nvSpPr>
        <xdr:cNvPr id="25" name="Прямоугольник с двумя вырезанными противолежащими углами 24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599694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Номенклатура</a:t>
          </a:r>
        </a:p>
      </xdr:txBody>
    </xdr:sp>
    <xdr:clientData/>
  </xdr:twoCellAnchor>
  <xdr:oneCellAnchor>
    <xdr:from>
      <xdr:col>3</xdr:col>
      <xdr:colOff>54247</xdr:colOff>
      <xdr:row>3</xdr:row>
      <xdr:rowOff>45720</xdr:rowOff>
    </xdr:from>
    <xdr:ext cx="2711813" cy="182880"/>
    <xdr:sp macro="" textlink="">
      <xdr:nvSpPr>
        <xdr:cNvPr id="13" name="Прямоугольник 12"/>
        <xdr:cNvSpPr/>
      </xdr:nvSpPr>
      <xdr:spPr>
        <a:xfrm>
          <a:off x="1883047" y="594360"/>
          <a:ext cx="2711813" cy="182880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ru-RU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НОМЕНКЛАТУРА</a:t>
          </a:r>
        </a:p>
      </xdr:txBody>
    </xdr:sp>
    <xdr:clientData/>
  </xdr:oneCellAnchor>
  <xdr:twoCellAnchor editAs="absolute">
    <xdr:from>
      <xdr:col>6</xdr:col>
      <xdr:colOff>1051560</xdr:colOff>
      <xdr:row>5</xdr:row>
      <xdr:rowOff>45720</xdr:rowOff>
    </xdr:from>
    <xdr:to>
      <xdr:col>6</xdr:col>
      <xdr:colOff>2059560</xdr:colOff>
      <xdr:row>6</xdr:row>
      <xdr:rowOff>125640</xdr:rowOff>
    </xdr:to>
    <xdr:sp macro="" textlink="">
      <xdr:nvSpPr>
        <xdr:cNvPr id="15" name="Прямоугольник с двумя вырезанными противолежащими углами 14">
          <a:hlinkClick xmlns:r="http://schemas.openxmlformats.org/officeDocument/2006/relationships" r:id="rId6"/>
        </xdr:cNvPr>
        <xdr:cNvSpPr>
          <a:spLocks/>
        </xdr:cNvSpPr>
      </xdr:nvSpPr>
      <xdr:spPr>
        <a:xfrm>
          <a:off x="703326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Приход</a:t>
          </a:r>
        </a:p>
      </xdr:txBody>
    </xdr:sp>
    <xdr:clientData/>
  </xdr:twoCellAnchor>
  <xdr:twoCellAnchor editAs="absolute">
    <xdr:from>
      <xdr:col>6</xdr:col>
      <xdr:colOff>2087880</xdr:colOff>
      <xdr:row>5</xdr:row>
      <xdr:rowOff>45720</xdr:rowOff>
    </xdr:from>
    <xdr:to>
      <xdr:col>7</xdr:col>
      <xdr:colOff>718440</xdr:colOff>
      <xdr:row>6</xdr:row>
      <xdr:rowOff>125640</xdr:rowOff>
    </xdr:to>
    <xdr:sp macro="" textlink="">
      <xdr:nvSpPr>
        <xdr:cNvPr id="18" name="Прямоугольник с двумя вырезанными противолежащими углами 17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806958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Расход</a:t>
          </a:r>
        </a:p>
      </xdr:txBody>
    </xdr:sp>
    <xdr:clientData/>
  </xdr:twoCellAnchor>
  <xdr:twoCellAnchor editAs="absolute">
    <xdr:from>
      <xdr:col>7</xdr:col>
      <xdr:colOff>746760</xdr:colOff>
      <xdr:row>5</xdr:row>
      <xdr:rowOff>45720</xdr:rowOff>
    </xdr:from>
    <xdr:to>
      <xdr:col>7</xdr:col>
      <xdr:colOff>1754760</xdr:colOff>
      <xdr:row>6</xdr:row>
      <xdr:rowOff>125640</xdr:rowOff>
    </xdr:to>
    <xdr:sp macro="" textlink="">
      <xdr:nvSpPr>
        <xdr:cNvPr id="22" name="Прямоугольник с двумя вырезанными противолежащими углами 21">
          <a:hlinkClick xmlns:r="http://schemas.openxmlformats.org/officeDocument/2006/relationships" r:id="rId8"/>
        </xdr:cNvPr>
        <xdr:cNvSpPr>
          <a:spLocks/>
        </xdr:cNvSpPr>
      </xdr:nvSpPr>
      <xdr:spPr>
        <a:xfrm>
          <a:off x="9105900" y="96012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Оборотка</a:t>
          </a:r>
        </a:p>
      </xdr:txBody>
    </xdr:sp>
    <xdr:clientData/>
  </xdr:twoCellAnchor>
  <xdr:twoCellAnchor editAs="absolute">
    <xdr:from>
      <xdr:col>0</xdr:col>
      <xdr:colOff>38100</xdr:colOff>
      <xdr:row>1</xdr:row>
      <xdr:rowOff>76200</xdr:rowOff>
    </xdr:from>
    <xdr:to>
      <xdr:col>2</xdr:col>
      <xdr:colOff>571500</xdr:colOff>
      <xdr:row>7</xdr:row>
      <xdr:rowOff>147320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5250" b="95250" l="417" r="9825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59080"/>
          <a:ext cx="1752600" cy="1168400"/>
        </a:xfrm>
        <a:prstGeom prst="rect">
          <a:avLst/>
        </a:prstGeom>
      </xdr:spPr>
    </xdr:pic>
    <xdr:clientData/>
  </xdr:twoCellAnchor>
  <xdr:twoCellAnchor editAs="absolute">
    <xdr:from>
      <xdr:col>7</xdr:col>
      <xdr:colOff>731520</xdr:colOff>
      <xdr:row>0</xdr:row>
      <xdr:rowOff>53340</xdr:rowOff>
    </xdr:from>
    <xdr:to>
      <xdr:col>7</xdr:col>
      <xdr:colOff>1739520</xdr:colOff>
      <xdr:row>1</xdr:row>
      <xdr:rowOff>133260</xdr:rowOff>
    </xdr:to>
    <xdr:sp macro="" textlink="">
      <xdr:nvSpPr>
        <xdr:cNvPr id="26" name="Прямоугольник с двумя вырезанными противолежащими углами 25">
          <a:hlinkClick xmlns:r="http://schemas.openxmlformats.org/officeDocument/2006/relationships" r:id="rId11"/>
        </xdr:cNvPr>
        <xdr:cNvSpPr>
          <a:spLocks/>
        </xdr:cNvSpPr>
      </xdr:nvSpPr>
      <xdr:spPr>
        <a:xfrm>
          <a:off x="9090660" y="53340"/>
          <a:ext cx="1008000" cy="262800"/>
        </a:xfrm>
        <a:prstGeom prst="snip2DiagRect">
          <a:avLst/>
        </a:prstGeom>
        <a:ln w="19050">
          <a:solidFill>
            <a:schemeClr val="bg1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↑ Вверх</a:t>
          </a:r>
        </a:p>
      </xdr:txBody>
    </xdr:sp>
    <xdr:clientData/>
  </xdr:twoCellAnchor>
  <xdr:twoCellAnchor editAs="absolute">
    <xdr:from>
      <xdr:col>0</xdr:col>
      <xdr:colOff>138796</xdr:colOff>
      <xdr:row>0</xdr:row>
      <xdr:rowOff>37915</xdr:rowOff>
    </xdr:from>
    <xdr:to>
      <xdr:col>2</xdr:col>
      <xdr:colOff>471175</xdr:colOff>
      <xdr:row>2</xdr:row>
      <xdr:rowOff>46296</xdr:rowOff>
    </xdr:to>
    <xdr:sp macro="" textlink="">
      <xdr:nvSpPr>
        <xdr:cNvPr id="6" name="Прямоугольник 5">
          <a:hlinkClick xmlns:r="http://schemas.openxmlformats.org/officeDocument/2006/relationships" r:id="rId12"/>
        </xdr:cNvPr>
        <xdr:cNvSpPr>
          <a:spLocks noChangeAspect="1"/>
        </xdr:cNvSpPr>
      </xdr:nvSpPr>
      <xdr:spPr>
        <a:xfrm>
          <a:off x="138796" y="37915"/>
          <a:ext cx="1551579" cy="374141"/>
        </a:xfrm>
        <a:prstGeom prst="rect">
          <a:avLst/>
        </a:prstGeom>
        <a:noFill/>
      </xdr:spPr>
      <xdr:txBody>
        <a:bodyPr vertOverflow="clip" horzOverflow="clip" wrap="none" lIns="91440" tIns="45720" rIns="91440" bIns="45720" anchor="ctr">
          <a:prstTxWarp prst="textStop">
            <a:avLst/>
          </a:prstTxWarp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kern="100" cap="none" spc="-10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Cooper Black" panose="0208090404030B020404" pitchFamily="18" charset="0"/>
            </a:rPr>
            <a:t>fda-studia.ru</a:t>
          </a:r>
          <a:endParaRPr lang="ru-RU" sz="1800" b="1" kern="100" cap="none" spc="-100" baseline="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15240</xdr:colOff>
      <xdr:row>5</xdr:row>
      <xdr:rowOff>30480</xdr:rowOff>
    </xdr:from>
    <xdr:to>
      <xdr:col>3</xdr:col>
      <xdr:colOff>1023240</xdr:colOff>
      <xdr:row>6</xdr:row>
      <xdr:rowOff>110400</xdr:rowOff>
    </xdr:to>
    <xdr:sp macro="" textlink="">
      <xdr:nvSpPr>
        <xdr:cNvPr id="10" name="Прямоугольник с двумя вырезанными противолежащими углами 9">
          <a:hlinkClick xmlns:r="http://schemas.openxmlformats.org/officeDocument/2006/relationships" r:id="rId1"/>
        </xdr:cNvPr>
        <xdr:cNvSpPr>
          <a:spLocks/>
        </xdr:cNvSpPr>
      </xdr:nvSpPr>
      <xdr:spPr>
        <a:xfrm>
          <a:off x="1844040" y="9448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Главная</a:t>
          </a:r>
        </a:p>
      </xdr:txBody>
    </xdr:sp>
    <xdr:clientData/>
  </xdr:twoCellAnchor>
  <xdr:twoCellAnchor editAs="absolute">
    <xdr:from>
      <xdr:col>3</xdr:col>
      <xdr:colOff>1051560</xdr:colOff>
      <xdr:row>5</xdr:row>
      <xdr:rowOff>30480</xdr:rowOff>
    </xdr:from>
    <xdr:to>
      <xdr:col>4</xdr:col>
      <xdr:colOff>291720</xdr:colOff>
      <xdr:row>6</xdr:row>
      <xdr:rowOff>110400</xdr:rowOff>
    </xdr:to>
    <xdr:sp macro="" textlink="">
      <xdr:nvSpPr>
        <xdr:cNvPr id="11" name="Прямоугольник с двумя вырезанными противолежащими углами 10">
          <a:hlinkClick xmlns:r="http://schemas.openxmlformats.org/officeDocument/2006/relationships" r:id="rId2"/>
        </xdr:cNvPr>
        <xdr:cNvSpPr>
          <a:spLocks/>
        </xdr:cNvSpPr>
      </xdr:nvSpPr>
      <xdr:spPr>
        <a:xfrm>
          <a:off x="2880360" y="9448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Ед.измерения</a:t>
          </a:r>
        </a:p>
      </xdr:txBody>
    </xdr:sp>
    <xdr:clientData/>
  </xdr:twoCellAnchor>
  <xdr:twoCellAnchor editAs="absolute">
    <xdr:from>
      <xdr:col>4</xdr:col>
      <xdr:colOff>320040</xdr:colOff>
      <xdr:row>5</xdr:row>
      <xdr:rowOff>30480</xdr:rowOff>
    </xdr:from>
    <xdr:to>
      <xdr:col>5</xdr:col>
      <xdr:colOff>108840</xdr:colOff>
      <xdr:row>6</xdr:row>
      <xdr:rowOff>110400</xdr:rowOff>
    </xdr:to>
    <xdr:sp macro="" textlink="">
      <xdr:nvSpPr>
        <xdr:cNvPr id="12" name="Прямоугольник с двумя вырезанными противолежащими углами 11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3916680" y="9448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Поставщики</a:t>
          </a:r>
        </a:p>
      </xdr:txBody>
    </xdr:sp>
    <xdr:clientData/>
  </xdr:twoCellAnchor>
  <xdr:twoCellAnchor editAs="absolute">
    <xdr:from>
      <xdr:col>5</xdr:col>
      <xdr:colOff>137160</xdr:colOff>
      <xdr:row>5</xdr:row>
      <xdr:rowOff>30480</xdr:rowOff>
    </xdr:from>
    <xdr:to>
      <xdr:col>6</xdr:col>
      <xdr:colOff>406020</xdr:colOff>
      <xdr:row>6</xdr:row>
      <xdr:rowOff>110400</xdr:rowOff>
    </xdr:to>
    <xdr:sp macro="" textlink="">
      <xdr:nvSpPr>
        <xdr:cNvPr id="13" name="Прямоугольник с двумя вырезанными противолежащими углами 12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4953000" y="9448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Покупатели</a:t>
          </a:r>
        </a:p>
      </xdr:txBody>
    </xdr:sp>
    <xdr:clientData/>
  </xdr:twoCellAnchor>
  <xdr:twoCellAnchor editAs="absolute">
    <xdr:from>
      <xdr:col>6</xdr:col>
      <xdr:colOff>434340</xdr:colOff>
      <xdr:row>5</xdr:row>
      <xdr:rowOff>30480</xdr:rowOff>
    </xdr:from>
    <xdr:to>
      <xdr:col>7</xdr:col>
      <xdr:colOff>642240</xdr:colOff>
      <xdr:row>6</xdr:row>
      <xdr:rowOff>110400</xdr:rowOff>
    </xdr:to>
    <xdr:sp macro="" textlink="">
      <xdr:nvSpPr>
        <xdr:cNvPr id="14" name="Прямоугольник с двумя вырезанными противолежащими углами 13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5989320" y="9448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Номенклатура</a:t>
          </a:r>
        </a:p>
      </xdr:txBody>
    </xdr:sp>
    <xdr:clientData/>
  </xdr:twoCellAnchor>
  <xdr:twoCellAnchor editAs="absolute">
    <xdr:from>
      <xdr:col>7</xdr:col>
      <xdr:colOff>670560</xdr:colOff>
      <xdr:row>5</xdr:row>
      <xdr:rowOff>30480</xdr:rowOff>
    </xdr:from>
    <xdr:to>
      <xdr:col>8</xdr:col>
      <xdr:colOff>459360</xdr:colOff>
      <xdr:row>6</xdr:row>
      <xdr:rowOff>110400</xdr:rowOff>
    </xdr:to>
    <xdr:sp macro="" textlink="">
      <xdr:nvSpPr>
        <xdr:cNvPr id="15" name="Прямоугольник с двумя вырезанными противолежащими углами 14">
          <a:hlinkClick xmlns:r="http://schemas.openxmlformats.org/officeDocument/2006/relationships" r:id="rId6"/>
        </xdr:cNvPr>
        <xdr:cNvSpPr>
          <a:spLocks/>
        </xdr:cNvSpPr>
      </xdr:nvSpPr>
      <xdr:spPr>
        <a:xfrm>
          <a:off x="7025640" y="9448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Приход</a:t>
          </a:r>
        </a:p>
      </xdr:txBody>
    </xdr:sp>
    <xdr:clientData/>
  </xdr:twoCellAnchor>
  <xdr:twoCellAnchor editAs="absolute">
    <xdr:from>
      <xdr:col>8</xdr:col>
      <xdr:colOff>487680</xdr:colOff>
      <xdr:row>5</xdr:row>
      <xdr:rowOff>30480</xdr:rowOff>
    </xdr:from>
    <xdr:to>
      <xdr:col>9</xdr:col>
      <xdr:colOff>192660</xdr:colOff>
      <xdr:row>6</xdr:row>
      <xdr:rowOff>110400</xdr:rowOff>
    </xdr:to>
    <xdr:sp macro="" textlink="">
      <xdr:nvSpPr>
        <xdr:cNvPr id="16" name="Прямоугольник с двумя вырезанными противолежащими углами 15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8061960" y="9448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Расход</a:t>
          </a:r>
        </a:p>
      </xdr:txBody>
    </xdr:sp>
    <xdr:clientData/>
  </xdr:twoCellAnchor>
  <xdr:twoCellAnchor editAs="absolute">
    <xdr:from>
      <xdr:col>9</xdr:col>
      <xdr:colOff>220980</xdr:colOff>
      <xdr:row>5</xdr:row>
      <xdr:rowOff>30480</xdr:rowOff>
    </xdr:from>
    <xdr:to>
      <xdr:col>9</xdr:col>
      <xdr:colOff>1228980</xdr:colOff>
      <xdr:row>6</xdr:row>
      <xdr:rowOff>110400</xdr:rowOff>
    </xdr:to>
    <xdr:sp macro="" textlink="">
      <xdr:nvSpPr>
        <xdr:cNvPr id="17" name="Прямоугольник с двумя вырезанными противолежащими углами 16">
          <a:hlinkClick xmlns:r="http://schemas.openxmlformats.org/officeDocument/2006/relationships" r:id="rId8"/>
        </xdr:cNvPr>
        <xdr:cNvSpPr>
          <a:spLocks/>
        </xdr:cNvSpPr>
      </xdr:nvSpPr>
      <xdr:spPr>
        <a:xfrm>
          <a:off x="9098280" y="9448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Оборотка</a:t>
          </a:r>
        </a:p>
      </xdr:txBody>
    </xdr:sp>
    <xdr:clientData/>
  </xdr:twoCellAnchor>
  <xdr:twoCellAnchor editAs="absolute">
    <xdr:from>
      <xdr:col>10</xdr:col>
      <xdr:colOff>83820</xdr:colOff>
      <xdr:row>0</xdr:row>
      <xdr:rowOff>91440</xdr:rowOff>
    </xdr:from>
    <xdr:to>
      <xdr:col>10</xdr:col>
      <xdr:colOff>1091820</xdr:colOff>
      <xdr:row>1</xdr:row>
      <xdr:rowOff>171360</xdr:rowOff>
    </xdr:to>
    <xdr:sp macro="" textlink="">
      <xdr:nvSpPr>
        <xdr:cNvPr id="20" name="Прямоугольник с двумя вырезанными противолежащими углами 19">
          <a:hlinkClick xmlns:r="http://schemas.openxmlformats.org/officeDocument/2006/relationships" r:id="rId9"/>
        </xdr:cNvPr>
        <xdr:cNvSpPr>
          <a:spLocks/>
        </xdr:cNvSpPr>
      </xdr:nvSpPr>
      <xdr:spPr>
        <a:xfrm>
          <a:off x="10386060" y="91440"/>
          <a:ext cx="1008000" cy="262800"/>
        </a:xfrm>
        <a:prstGeom prst="snip2DiagRect">
          <a:avLst/>
        </a:prstGeom>
        <a:ln w="19050">
          <a:solidFill>
            <a:schemeClr val="bg1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↑ Вверх</a:t>
          </a:r>
        </a:p>
      </xdr:txBody>
    </xdr:sp>
    <xdr:clientData/>
  </xdr:twoCellAnchor>
  <xdr:oneCellAnchor>
    <xdr:from>
      <xdr:col>3</xdr:col>
      <xdr:colOff>99061</xdr:colOff>
      <xdr:row>3</xdr:row>
      <xdr:rowOff>38100</xdr:rowOff>
    </xdr:from>
    <xdr:ext cx="1630679" cy="243840"/>
    <xdr:sp macro="" textlink="">
      <xdr:nvSpPr>
        <xdr:cNvPr id="24" name="Прямоугольник 23"/>
        <xdr:cNvSpPr/>
      </xdr:nvSpPr>
      <xdr:spPr>
        <a:xfrm>
          <a:off x="1927861" y="586740"/>
          <a:ext cx="1630679" cy="243840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ru-RU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ПРИХОД</a:t>
          </a:r>
        </a:p>
      </xdr:txBody>
    </xdr:sp>
    <xdr:clientData/>
  </xdr:oneCellAnchor>
  <xdr:twoCellAnchor editAs="absolute">
    <xdr:from>
      <xdr:col>3</xdr:col>
      <xdr:colOff>391678</xdr:colOff>
      <xdr:row>0</xdr:row>
      <xdr:rowOff>76200</xdr:rowOff>
    </xdr:from>
    <xdr:to>
      <xdr:col>5</xdr:col>
      <xdr:colOff>623933</xdr:colOff>
      <xdr:row>2</xdr:row>
      <xdr:rowOff>99245</xdr:rowOff>
    </xdr:to>
    <xdr:sp macro="" textlink="">
      <xdr:nvSpPr>
        <xdr:cNvPr id="25" name="Прямоугольник 24"/>
        <xdr:cNvSpPr/>
      </xdr:nvSpPr>
      <xdr:spPr>
        <a:xfrm>
          <a:off x="2220478" y="76200"/>
          <a:ext cx="3219295" cy="388805"/>
        </a:xfrm>
        <a:prstGeom prst="rect">
          <a:avLst/>
        </a:prstGeom>
        <a:noFill/>
      </xdr:spPr>
      <xdr:txBody>
        <a:bodyPr wrap="none" lIns="91440" tIns="45720" rIns="91440" bIns="45720">
          <a:prstTxWarp prst="textStop">
            <a:avLst/>
          </a:prstTxWarp>
          <a:spAutoFit/>
        </a:bodyPr>
        <a:lstStyle/>
        <a:p>
          <a:pPr algn="ctr"/>
          <a:r>
            <a:rPr lang="ru-RU" sz="54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АВТОЗАПЧАСТИ</a:t>
          </a:r>
        </a:p>
      </xdr:txBody>
    </xdr:sp>
    <xdr:clientData/>
  </xdr:twoCellAnchor>
  <xdr:twoCellAnchor editAs="absolute">
    <xdr:from>
      <xdr:col>0</xdr:col>
      <xdr:colOff>38100</xdr:colOff>
      <xdr:row>1</xdr:row>
      <xdr:rowOff>68580</xdr:rowOff>
    </xdr:from>
    <xdr:to>
      <xdr:col>2</xdr:col>
      <xdr:colOff>571500</xdr:colOff>
      <xdr:row>7</xdr:row>
      <xdr:rowOff>139700</xdr:rowOff>
    </xdr:to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5250" b="95250" l="417" r="9825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51460"/>
          <a:ext cx="1752600" cy="1168400"/>
        </a:xfrm>
        <a:prstGeom prst="rect">
          <a:avLst/>
        </a:prstGeom>
      </xdr:spPr>
    </xdr:pic>
    <xdr:clientData/>
  </xdr:twoCellAnchor>
  <xdr:twoCellAnchor editAs="absolute">
    <xdr:from>
      <xdr:col>0</xdr:col>
      <xdr:colOff>91440</xdr:colOff>
      <xdr:row>0</xdr:row>
      <xdr:rowOff>45720</xdr:rowOff>
    </xdr:from>
    <xdr:to>
      <xdr:col>2</xdr:col>
      <xdr:colOff>423819</xdr:colOff>
      <xdr:row>2</xdr:row>
      <xdr:rowOff>54101</xdr:rowOff>
    </xdr:to>
    <xdr:sp macro="" textlink="">
      <xdr:nvSpPr>
        <xdr:cNvPr id="19" name="Прямоугольник 18">
          <a:hlinkClick xmlns:r="http://schemas.openxmlformats.org/officeDocument/2006/relationships" r:id="rId12"/>
        </xdr:cNvPr>
        <xdr:cNvSpPr>
          <a:spLocks noChangeAspect="1"/>
        </xdr:cNvSpPr>
      </xdr:nvSpPr>
      <xdr:spPr>
        <a:xfrm>
          <a:off x="91440" y="45720"/>
          <a:ext cx="1551579" cy="374141"/>
        </a:xfrm>
        <a:prstGeom prst="rect">
          <a:avLst/>
        </a:prstGeom>
        <a:noFill/>
      </xdr:spPr>
      <xdr:txBody>
        <a:bodyPr vertOverflow="clip" horzOverflow="clip" wrap="none" lIns="91440" tIns="45720" rIns="91440" bIns="45720" anchor="ctr">
          <a:prstTxWarp prst="textStop">
            <a:avLst/>
          </a:prstTxWarp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kern="100" cap="none" spc="-10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Cooper Black" panose="0208090404030B020404" pitchFamily="18" charset="0"/>
            </a:rPr>
            <a:t>fda-studia.ru</a:t>
          </a:r>
          <a:endParaRPr lang="ru-RU" sz="1800" b="1" kern="100" cap="none" spc="-100" baseline="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15240</xdr:colOff>
      <xdr:row>5</xdr:row>
      <xdr:rowOff>30480</xdr:rowOff>
    </xdr:from>
    <xdr:to>
      <xdr:col>3</xdr:col>
      <xdr:colOff>1023240</xdr:colOff>
      <xdr:row>6</xdr:row>
      <xdr:rowOff>110400</xdr:rowOff>
    </xdr:to>
    <xdr:sp macro="" textlink="">
      <xdr:nvSpPr>
        <xdr:cNvPr id="2" name="Прямоугольник с двумя вырезанными противолежащими углами 1">
          <a:hlinkClick xmlns:r="http://schemas.openxmlformats.org/officeDocument/2006/relationships" r:id="rId1"/>
        </xdr:cNvPr>
        <xdr:cNvSpPr>
          <a:spLocks/>
        </xdr:cNvSpPr>
      </xdr:nvSpPr>
      <xdr:spPr>
        <a:xfrm>
          <a:off x="1844040" y="9448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Главная</a:t>
          </a:r>
        </a:p>
      </xdr:txBody>
    </xdr:sp>
    <xdr:clientData/>
  </xdr:twoCellAnchor>
  <xdr:twoCellAnchor editAs="absolute">
    <xdr:from>
      <xdr:col>3</xdr:col>
      <xdr:colOff>1051560</xdr:colOff>
      <xdr:row>5</xdr:row>
      <xdr:rowOff>30480</xdr:rowOff>
    </xdr:from>
    <xdr:to>
      <xdr:col>4</xdr:col>
      <xdr:colOff>291720</xdr:colOff>
      <xdr:row>6</xdr:row>
      <xdr:rowOff>110400</xdr:rowOff>
    </xdr:to>
    <xdr:sp macro="" textlink="">
      <xdr:nvSpPr>
        <xdr:cNvPr id="3" name="Прямоугольник с двумя вырезанными противолежащими углами 2">
          <a:hlinkClick xmlns:r="http://schemas.openxmlformats.org/officeDocument/2006/relationships" r:id="rId2"/>
        </xdr:cNvPr>
        <xdr:cNvSpPr>
          <a:spLocks/>
        </xdr:cNvSpPr>
      </xdr:nvSpPr>
      <xdr:spPr>
        <a:xfrm>
          <a:off x="2880360" y="9448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Ед.измерения</a:t>
          </a:r>
        </a:p>
      </xdr:txBody>
    </xdr:sp>
    <xdr:clientData/>
  </xdr:twoCellAnchor>
  <xdr:twoCellAnchor editAs="absolute">
    <xdr:from>
      <xdr:col>4</xdr:col>
      <xdr:colOff>320040</xdr:colOff>
      <xdr:row>5</xdr:row>
      <xdr:rowOff>30480</xdr:rowOff>
    </xdr:from>
    <xdr:to>
      <xdr:col>5</xdr:col>
      <xdr:colOff>108840</xdr:colOff>
      <xdr:row>6</xdr:row>
      <xdr:rowOff>110400</xdr:rowOff>
    </xdr:to>
    <xdr:sp macro="" textlink="">
      <xdr:nvSpPr>
        <xdr:cNvPr id="4" name="Прямоугольник с двумя вырезанными противолежащими углами 3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3916680" y="9448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Поставщики</a:t>
          </a:r>
        </a:p>
      </xdr:txBody>
    </xdr:sp>
    <xdr:clientData/>
  </xdr:twoCellAnchor>
  <xdr:twoCellAnchor editAs="absolute">
    <xdr:from>
      <xdr:col>5</xdr:col>
      <xdr:colOff>137160</xdr:colOff>
      <xdr:row>5</xdr:row>
      <xdr:rowOff>30480</xdr:rowOff>
    </xdr:from>
    <xdr:to>
      <xdr:col>6</xdr:col>
      <xdr:colOff>406020</xdr:colOff>
      <xdr:row>6</xdr:row>
      <xdr:rowOff>110400</xdr:rowOff>
    </xdr:to>
    <xdr:sp macro="" textlink="">
      <xdr:nvSpPr>
        <xdr:cNvPr id="5" name="Прямоугольник с двумя вырезанными противолежащими углами 4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4953000" y="9448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Покупатели</a:t>
          </a:r>
        </a:p>
      </xdr:txBody>
    </xdr:sp>
    <xdr:clientData/>
  </xdr:twoCellAnchor>
  <xdr:twoCellAnchor editAs="absolute">
    <xdr:from>
      <xdr:col>6</xdr:col>
      <xdr:colOff>434340</xdr:colOff>
      <xdr:row>5</xdr:row>
      <xdr:rowOff>30480</xdr:rowOff>
    </xdr:from>
    <xdr:to>
      <xdr:col>7</xdr:col>
      <xdr:colOff>642240</xdr:colOff>
      <xdr:row>6</xdr:row>
      <xdr:rowOff>110400</xdr:rowOff>
    </xdr:to>
    <xdr:sp macro="" textlink="">
      <xdr:nvSpPr>
        <xdr:cNvPr id="6" name="Прямоугольник с двумя вырезанными противолежащими углами 5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5989320" y="9448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Номенклатура</a:t>
          </a:r>
        </a:p>
      </xdr:txBody>
    </xdr:sp>
    <xdr:clientData/>
  </xdr:twoCellAnchor>
  <xdr:twoCellAnchor editAs="absolute">
    <xdr:from>
      <xdr:col>7</xdr:col>
      <xdr:colOff>670560</xdr:colOff>
      <xdr:row>5</xdr:row>
      <xdr:rowOff>30480</xdr:rowOff>
    </xdr:from>
    <xdr:to>
      <xdr:col>8</xdr:col>
      <xdr:colOff>459360</xdr:colOff>
      <xdr:row>6</xdr:row>
      <xdr:rowOff>110400</xdr:rowOff>
    </xdr:to>
    <xdr:sp macro="" textlink="">
      <xdr:nvSpPr>
        <xdr:cNvPr id="7" name="Прямоугольник с двумя вырезанными противолежащими углами 6">
          <a:hlinkClick xmlns:r="http://schemas.openxmlformats.org/officeDocument/2006/relationships" r:id="rId6"/>
        </xdr:cNvPr>
        <xdr:cNvSpPr>
          <a:spLocks/>
        </xdr:cNvSpPr>
      </xdr:nvSpPr>
      <xdr:spPr>
        <a:xfrm>
          <a:off x="7025640" y="9448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Приход</a:t>
          </a:r>
        </a:p>
      </xdr:txBody>
    </xdr:sp>
    <xdr:clientData/>
  </xdr:twoCellAnchor>
  <xdr:twoCellAnchor editAs="absolute">
    <xdr:from>
      <xdr:col>8</xdr:col>
      <xdr:colOff>487680</xdr:colOff>
      <xdr:row>5</xdr:row>
      <xdr:rowOff>30480</xdr:rowOff>
    </xdr:from>
    <xdr:to>
      <xdr:col>9</xdr:col>
      <xdr:colOff>192660</xdr:colOff>
      <xdr:row>6</xdr:row>
      <xdr:rowOff>110400</xdr:rowOff>
    </xdr:to>
    <xdr:sp macro="" textlink="">
      <xdr:nvSpPr>
        <xdr:cNvPr id="8" name="Прямоугольник с двумя вырезанными противолежащими углами 7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8061960" y="9448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Расход</a:t>
          </a:r>
        </a:p>
      </xdr:txBody>
    </xdr:sp>
    <xdr:clientData/>
  </xdr:twoCellAnchor>
  <xdr:twoCellAnchor editAs="absolute">
    <xdr:from>
      <xdr:col>9</xdr:col>
      <xdr:colOff>220980</xdr:colOff>
      <xdr:row>5</xdr:row>
      <xdr:rowOff>30480</xdr:rowOff>
    </xdr:from>
    <xdr:to>
      <xdr:col>9</xdr:col>
      <xdr:colOff>1228980</xdr:colOff>
      <xdr:row>6</xdr:row>
      <xdr:rowOff>110400</xdr:rowOff>
    </xdr:to>
    <xdr:sp macro="" textlink="">
      <xdr:nvSpPr>
        <xdr:cNvPr id="9" name="Прямоугольник с двумя вырезанными противолежащими углами 8">
          <a:hlinkClick xmlns:r="http://schemas.openxmlformats.org/officeDocument/2006/relationships" r:id="rId8"/>
        </xdr:cNvPr>
        <xdr:cNvSpPr>
          <a:spLocks/>
        </xdr:cNvSpPr>
      </xdr:nvSpPr>
      <xdr:spPr>
        <a:xfrm>
          <a:off x="9098280" y="94488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Оборотка</a:t>
          </a:r>
        </a:p>
      </xdr:txBody>
    </xdr:sp>
    <xdr:clientData/>
  </xdr:twoCellAnchor>
  <xdr:twoCellAnchor editAs="absolute">
    <xdr:from>
      <xdr:col>10</xdr:col>
      <xdr:colOff>83820</xdr:colOff>
      <xdr:row>0</xdr:row>
      <xdr:rowOff>91440</xdr:rowOff>
    </xdr:from>
    <xdr:to>
      <xdr:col>10</xdr:col>
      <xdr:colOff>1091820</xdr:colOff>
      <xdr:row>1</xdr:row>
      <xdr:rowOff>171360</xdr:rowOff>
    </xdr:to>
    <xdr:sp macro="" textlink="">
      <xdr:nvSpPr>
        <xdr:cNvPr id="10" name="Прямоугольник с двумя вырезанными противолежащими углами 9">
          <a:hlinkClick xmlns:r="http://schemas.openxmlformats.org/officeDocument/2006/relationships" r:id="rId9"/>
        </xdr:cNvPr>
        <xdr:cNvSpPr>
          <a:spLocks/>
        </xdr:cNvSpPr>
      </xdr:nvSpPr>
      <xdr:spPr>
        <a:xfrm>
          <a:off x="10386060" y="91440"/>
          <a:ext cx="1008000" cy="262800"/>
        </a:xfrm>
        <a:prstGeom prst="snip2DiagRect">
          <a:avLst/>
        </a:prstGeom>
        <a:ln w="19050">
          <a:solidFill>
            <a:schemeClr val="bg1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↑ Вверх</a:t>
          </a:r>
        </a:p>
      </xdr:txBody>
    </xdr:sp>
    <xdr:clientData/>
  </xdr:twoCellAnchor>
  <xdr:oneCellAnchor>
    <xdr:from>
      <xdr:col>3</xdr:col>
      <xdr:colOff>99061</xdr:colOff>
      <xdr:row>3</xdr:row>
      <xdr:rowOff>38100</xdr:rowOff>
    </xdr:from>
    <xdr:ext cx="1630679" cy="243840"/>
    <xdr:sp macro="" textlink="">
      <xdr:nvSpPr>
        <xdr:cNvPr id="12" name="Прямоугольник 11"/>
        <xdr:cNvSpPr/>
      </xdr:nvSpPr>
      <xdr:spPr>
        <a:xfrm>
          <a:off x="1927861" y="586740"/>
          <a:ext cx="1630679" cy="243840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ru-RU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РАСХОД</a:t>
          </a:r>
        </a:p>
      </xdr:txBody>
    </xdr:sp>
    <xdr:clientData/>
  </xdr:oneCellAnchor>
  <xdr:twoCellAnchor editAs="absolute">
    <xdr:from>
      <xdr:col>3</xdr:col>
      <xdr:colOff>391678</xdr:colOff>
      <xdr:row>0</xdr:row>
      <xdr:rowOff>76200</xdr:rowOff>
    </xdr:from>
    <xdr:to>
      <xdr:col>5</xdr:col>
      <xdr:colOff>623933</xdr:colOff>
      <xdr:row>2</xdr:row>
      <xdr:rowOff>99245</xdr:rowOff>
    </xdr:to>
    <xdr:sp macro="" textlink="">
      <xdr:nvSpPr>
        <xdr:cNvPr id="13" name="Прямоугольник 12"/>
        <xdr:cNvSpPr/>
      </xdr:nvSpPr>
      <xdr:spPr>
        <a:xfrm>
          <a:off x="2220478" y="76200"/>
          <a:ext cx="3219295" cy="388805"/>
        </a:xfrm>
        <a:prstGeom prst="rect">
          <a:avLst/>
        </a:prstGeom>
        <a:noFill/>
      </xdr:spPr>
      <xdr:txBody>
        <a:bodyPr wrap="none" lIns="91440" tIns="45720" rIns="91440" bIns="45720">
          <a:prstTxWarp prst="textStop">
            <a:avLst/>
          </a:prstTxWarp>
          <a:spAutoFit/>
        </a:bodyPr>
        <a:lstStyle/>
        <a:p>
          <a:pPr algn="ctr"/>
          <a:r>
            <a:rPr lang="ru-RU" sz="54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АВТОЗАПЧАСТИ</a:t>
          </a:r>
        </a:p>
      </xdr:txBody>
    </xdr:sp>
    <xdr:clientData/>
  </xdr:twoCellAnchor>
  <xdr:twoCellAnchor editAs="absolute">
    <xdr:from>
      <xdr:col>0</xdr:col>
      <xdr:colOff>38100</xdr:colOff>
      <xdr:row>1</xdr:row>
      <xdr:rowOff>68580</xdr:rowOff>
    </xdr:from>
    <xdr:to>
      <xdr:col>2</xdr:col>
      <xdr:colOff>571500</xdr:colOff>
      <xdr:row>7</xdr:row>
      <xdr:rowOff>139700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5250" b="95250" l="417" r="9825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51460"/>
          <a:ext cx="1752600" cy="1168400"/>
        </a:xfrm>
        <a:prstGeom prst="rect">
          <a:avLst/>
        </a:prstGeom>
      </xdr:spPr>
    </xdr:pic>
    <xdr:clientData/>
  </xdr:twoCellAnchor>
  <xdr:twoCellAnchor editAs="absolute">
    <xdr:from>
      <xdr:col>0</xdr:col>
      <xdr:colOff>91440</xdr:colOff>
      <xdr:row>0</xdr:row>
      <xdr:rowOff>45720</xdr:rowOff>
    </xdr:from>
    <xdr:to>
      <xdr:col>2</xdr:col>
      <xdr:colOff>423819</xdr:colOff>
      <xdr:row>2</xdr:row>
      <xdr:rowOff>54101</xdr:rowOff>
    </xdr:to>
    <xdr:sp macro="" textlink="">
      <xdr:nvSpPr>
        <xdr:cNvPr id="14" name="Прямоугольник 13">
          <a:hlinkClick xmlns:r="http://schemas.openxmlformats.org/officeDocument/2006/relationships" r:id="rId12"/>
        </xdr:cNvPr>
        <xdr:cNvSpPr>
          <a:spLocks noChangeAspect="1"/>
        </xdr:cNvSpPr>
      </xdr:nvSpPr>
      <xdr:spPr>
        <a:xfrm>
          <a:off x="91440" y="45720"/>
          <a:ext cx="1551579" cy="374141"/>
        </a:xfrm>
        <a:prstGeom prst="rect">
          <a:avLst/>
        </a:prstGeom>
        <a:noFill/>
      </xdr:spPr>
      <xdr:txBody>
        <a:bodyPr vertOverflow="clip" horzOverflow="clip" wrap="none" lIns="91440" tIns="45720" rIns="91440" bIns="45720" anchor="ctr">
          <a:prstTxWarp prst="textStop">
            <a:avLst/>
          </a:prstTxWarp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kern="100" cap="none" spc="-10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Cooper Black" panose="0208090404030B020404" pitchFamily="18" charset="0"/>
            </a:rPr>
            <a:t>fda-studia.ru</a:t>
          </a:r>
          <a:endParaRPr lang="ru-RU" sz="1800" b="1" kern="100" cap="none" spc="-100" baseline="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342900</xdr:colOff>
      <xdr:row>0</xdr:row>
      <xdr:rowOff>76200</xdr:rowOff>
    </xdr:from>
    <xdr:to>
      <xdr:col>5</xdr:col>
      <xdr:colOff>575155</xdr:colOff>
      <xdr:row>2</xdr:row>
      <xdr:rowOff>99245</xdr:rowOff>
    </xdr:to>
    <xdr:sp macro="" textlink="">
      <xdr:nvSpPr>
        <xdr:cNvPr id="2" name="Прямоугольник 1"/>
        <xdr:cNvSpPr/>
      </xdr:nvSpPr>
      <xdr:spPr>
        <a:xfrm>
          <a:off x="2171700" y="76200"/>
          <a:ext cx="3219295" cy="388805"/>
        </a:xfrm>
        <a:prstGeom prst="rect">
          <a:avLst/>
        </a:prstGeom>
        <a:noFill/>
      </xdr:spPr>
      <xdr:txBody>
        <a:bodyPr wrap="none" lIns="91440" tIns="45720" rIns="91440" bIns="45720">
          <a:prstTxWarp prst="textStop">
            <a:avLst/>
          </a:prstTxWarp>
          <a:spAutoFit/>
        </a:bodyPr>
        <a:lstStyle/>
        <a:p>
          <a:pPr algn="ctr"/>
          <a:r>
            <a:rPr lang="ru-RU" sz="5400" b="1" cap="all" spc="0">
              <a:ln w="9000" cmpd="sng">
                <a:solidFill>
                  <a:schemeClr val="accent4">
                    <a:shade val="50000"/>
                    <a:satMod val="120000"/>
                  </a:schemeClr>
                </a:solidFill>
                <a:prstDash val="solid"/>
              </a:ln>
              <a:gradFill>
                <a:gsLst>
                  <a:gs pos="0">
                    <a:schemeClr val="accent4">
                      <a:shade val="20000"/>
                      <a:satMod val="245000"/>
                    </a:schemeClr>
                  </a:gs>
                  <a:gs pos="43000">
                    <a:schemeClr val="accent4">
                      <a:satMod val="255000"/>
                    </a:schemeClr>
                  </a:gs>
                  <a:gs pos="48000">
                    <a:schemeClr val="accent4">
                      <a:shade val="85000"/>
                      <a:satMod val="255000"/>
                    </a:schemeClr>
                  </a:gs>
                  <a:gs pos="100000">
                    <a:schemeClr val="accent4">
                      <a:shade val="20000"/>
                      <a:satMod val="245000"/>
                    </a:schemeClr>
                  </a:gs>
                </a:gsLst>
                <a:lin ang="5400000"/>
              </a:gradFill>
              <a:effectLst>
                <a:reflection blurRad="12700" stA="28000" endPos="45000" dist="1000" dir="5400000" sy="-100000" algn="bl" rotWithShape="0"/>
              </a:effectLst>
            </a:rPr>
            <a:t>АВТОЗАПЧАСТИ</a:t>
          </a:r>
        </a:p>
      </xdr:txBody>
    </xdr:sp>
    <xdr:clientData/>
  </xdr:twoCellAnchor>
  <xdr:oneCellAnchor>
    <xdr:from>
      <xdr:col>3</xdr:col>
      <xdr:colOff>53339</xdr:colOff>
      <xdr:row>3</xdr:row>
      <xdr:rowOff>15240</xdr:rowOff>
    </xdr:from>
    <xdr:ext cx="4284000" cy="236220"/>
    <xdr:sp macro="" textlink="">
      <xdr:nvSpPr>
        <xdr:cNvPr id="5" name="Прямоугольник 4"/>
        <xdr:cNvSpPr/>
      </xdr:nvSpPr>
      <xdr:spPr>
        <a:xfrm>
          <a:off x="1882139" y="563880"/>
          <a:ext cx="4284000" cy="236220"/>
        </a:xfrm>
        <a:prstGeom prst="rect">
          <a:avLst/>
        </a:prstGeom>
        <a:noFill/>
      </xdr:spPr>
      <xdr:txBody>
        <a:bodyPr wrap="none" lIns="91440" tIns="45720" rIns="91440" bIns="45720">
          <a:prstTxWarp prst="textPlain">
            <a:avLst/>
          </a:prstTxWarp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l"/>
          <a:r>
            <a:rPr lang="ru-RU" sz="54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ОБОРОТНАЯ</a:t>
          </a:r>
          <a:r>
            <a:rPr lang="ru-RU" sz="54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</a:rPr>
            <a:t> ВЕДОМОСТЬ</a:t>
          </a:r>
          <a:endParaRPr lang="ru-RU" sz="5400" b="1" cap="none" spc="5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oneCellAnchor>
  <xdr:twoCellAnchor editAs="absolute">
    <xdr:from>
      <xdr:col>0</xdr:col>
      <xdr:colOff>121920</xdr:colOff>
      <xdr:row>0</xdr:row>
      <xdr:rowOff>30480</xdr:rowOff>
    </xdr:from>
    <xdr:to>
      <xdr:col>2</xdr:col>
      <xdr:colOff>454299</xdr:colOff>
      <xdr:row>2</xdr:row>
      <xdr:rowOff>38861</xdr:rowOff>
    </xdr:to>
    <xdr:sp macro="" textlink="">
      <xdr:nvSpPr>
        <xdr:cNvPr id="18" name="Прямоугольник 17">
          <a:hlinkClick xmlns:r="http://schemas.openxmlformats.org/officeDocument/2006/relationships" r:id="rId1"/>
        </xdr:cNvPr>
        <xdr:cNvSpPr>
          <a:spLocks noChangeAspect="1"/>
        </xdr:cNvSpPr>
      </xdr:nvSpPr>
      <xdr:spPr>
        <a:xfrm>
          <a:off x="121920" y="30480"/>
          <a:ext cx="1551579" cy="374141"/>
        </a:xfrm>
        <a:prstGeom prst="rect">
          <a:avLst/>
        </a:prstGeom>
        <a:noFill/>
      </xdr:spPr>
      <xdr:txBody>
        <a:bodyPr vertOverflow="clip" horzOverflow="clip" wrap="none" lIns="91440" tIns="45720" rIns="91440" bIns="45720" anchor="ctr">
          <a:prstTxWarp prst="textStop">
            <a:avLst/>
          </a:prstTxWarp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en-US" sz="1800" b="1" kern="100" cap="none" spc="-10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Cooper Black" panose="0208090404030B020404" pitchFamily="18" charset="0"/>
            </a:rPr>
            <a:t>fda-studia.ru</a:t>
          </a:r>
          <a:endParaRPr lang="ru-RU" sz="1800" b="1" kern="100" cap="none" spc="-100" baseline="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</a:endParaRPr>
        </a:p>
      </xdr:txBody>
    </xdr:sp>
    <xdr:clientData/>
  </xdr:twoCellAnchor>
  <xdr:twoCellAnchor editAs="absolute">
    <xdr:from>
      <xdr:col>3</xdr:col>
      <xdr:colOff>22860</xdr:colOff>
      <xdr:row>6</xdr:row>
      <xdr:rowOff>45720</xdr:rowOff>
    </xdr:from>
    <xdr:to>
      <xdr:col>3</xdr:col>
      <xdr:colOff>1030860</xdr:colOff>
      <xdr:row>7</xdr:row>
      <xdr:rowOff>125640</xdr:rowOff>
    </xdr:to>
    <xdr:sp macro="" textlink="">
      <xdr:nvSpPr>
        <xdr:cNvPr id="10" name="Прямоугольник с двумя вырезанными противолежащими углами 9">
          <a:hlinkClick xmlns:r="http://schemas.openxmlformats.org/officeDocument/2006/relationships" r:id="rId2"/>
        </xdr:cNvPr>
        <xdr:cNvSpPr>
          <a:spLocks/>
        </xdr:cNvSpPr>
      </xdr:nvSpPr>
      <xdr:spPr>
        <a:xfrm>
          <a:off x="1851660" y="114300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Главная</a:t>
          </a:r>
        </a:p>
      </xdr:txBody>
    </xdr:sp>
    <xdr:clientData/>
  </xdr:twoCellAnchor>
  <xdr:twoCellAnchor editAs="absolute">
    <xdr:from>
      <xdr:col>3</xdr:col>
      <xdr:colOff>1059180</xdr:colOff>
      <xdr:row>6</xdr:row>
      <xdr:rowOff>45720</xdr:rowOff>
    </xdr:from>
    <xdr:to>
      <xdr:col>4</xdr:col>
      <xdr:colOff>299340</xdr:colOff>
      <xdr:row>7</xdr:row>
      <xdr:rowOff>125640</xdr:rowOff>
    </xdr:to>
    <xdr:sp macro="" textlink="">
      <xdr:nvSpPr>
        <xdr:cNvPr id="11" name="Прямоугольник с двумя вырезанными противолежащими углами 10">
          <a:hlinkClick xmlns:r="http://schemas.openxmlformats.org/officeDocument/2006/relationships" r:id="rId3"/>
        </xdr:cNvPr>
        <xdr:cNvSpPr>
          <a:spLocks/>
        </xdr:cNvSpPr>
      </xdr:nvSpPr>
      <xdr:spPr>
        <a:xfrm>
          <a:off x="2887980" y="114300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Ед.измерения</a:t>
          </a:r>
        </a:p>
      </xdr:txBody>
    </xdr:sp>
    <xdr:clientData/>
  </xdr:twoCellAnchor>
  <xdr:twoCellAnchor editAs="absolute">
    <xdr:from>
      <xdr:col>4</xdr:col>
      <xdr:colOff>327660</xdr:colOff>
      <xdr:row>6</xdr:row>
      <xdr:rowOff>45720</xdr:rowOff>
    </xdr:from>
    <xdr:to>
      <xdr:col>5</xdr:col>
      <xdr:colOff>116460</xdr:colOff>
      <xdr:row>7</xdr:row>
      <xdr:rowOff>125640</xdr:rowOff>
    </xdr:to>
    <xdr:sp macro="" textlink="">
      <xdr:nvSpPr>
        <xdr:cNvPr id="17" name="Прямоугольник с двумя вырезанными противолежащими углами 16">
          <a:hlinkClick xmlns:r="http://schemas.openxmlformats.org/officeDocument/2006/relationships" r:id="rId4"/>
        </xdr:cNvPr>
        <xdr:cNvSpPr>
          <a:spLocks/>
        </xdr:cNvSpPr>
      </xdr:nvSpPr>
      <xdr:spPr>
        <a:xfrm>
          <a:off x="3924300" y="114300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Поставщики</a:t>
          </a:r>
        </a:p>
      </xdr:txBody>
    </xdr:sp>
    <xdr:clientData/>
  </xdr:twoCellAnchor>
  <xdr:twoCellAnchor editAs="absolute">
    <xdr:from>
      <xdr:col>5</xdr:col>
      <xdr:colOff>144780</xdr:colOff>
      <xdr:row>6</xdr:row>
      <xdr:rowOff>45720</xdr:rowOff>
    </xdr:from>
    <xdr:to>
      <xdr:col>6</xdr:col>
      <xdr:colOff>268860</xdr:colOff>
      <xdr:row>7</xdr:row>
      <xdr:rowOff>125640</xdr:rowOff>
    </xdr:to>
    <xdr:sp macro="" textlink="">
      <xdr:nvSpPr>
        <xdr:cNvPr id="19" name="Прямоугольник с двумя вырезанными противолежащими углами 18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4960620" y="114300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Покупатели</a:t>
          </a:r>
        </a:p>
      </xdr:txBody>
    </xdr:sp>
    <xdr:clientData/>
  </xdr:twoCellAnchor>
  <xdr:twoCellAnchor editAs="absolute">
    <xdr:from>
      <xdr:col>6</xdr:col>
      <xdr:colOff>297180</xdr:colOff>
      <xdr:row>6</xdr:row>
      <xdr:rowOff>45720</xdr:rowOff>
    </xdr:from>
    <xdr:to>
      <xdr:col>7</xdr:col>
      <xdr:colOff>588900</xdr:colOff>
      <xdr:row>7</xdr:row>
      <xdr:rowOff>125640</xdr:rowOff>
    </xdr:to>
    <xdr:sp macro="" textlink="">
      <xdr:nvSpPr>
        <xdr:cNvPr id="20" name="Прямоугольник с двумя вырезанными противолежащими углами 19">
          <a:hlinkClick xmlns:r="http://schemas.openxmlformats.org/officeDocument/2006/relationships" r:id="rId6"/>
        </xdr:cNvPr>
        <xdr:cNvSpPr>
          <a:spLocks/>
        </xdr:cNvSpPr>
      </xdr:nvSpPr>
      <xdr:spPr>
        <a:xfrm>
          <a:off x="5996940" y="114300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Номенклатура</a:t>
          </a:r>
        </a:p>
      </xdr:txBody>
    </xdr:sp>
    <xdr:clientData/>
  </xdr:twoCellAnchor>
  <xdr:twoCellAnchor editAs="absolute">
    <xdr:from>
      <xdr:col>7</xdr:col>
      <xdr:colOff>617220</xdr:colOff>
      <xdr:row>6</xdr:row>
      <xdr:rowOff>45720</xdr:rowOff>
    </xdr:from>
    <xdr:to>
      <xdr:col>8</xdr:col>
      <xdr:colOff>459360</xdr:colOff>
      <xdr:row>7</xdr:row>
      <xdr:rowOff>125640</xdr:rowOff>
    </xdr:to>
    <xdr:sp macro="" textlink="">
      <xdr:nvSpPr>
        <xdr:cNvPr id="21" name="Прямоугольник с двумя вырезанными противолежащими углами 20">
          <a:hlinkClick xmlns:r="http://schemas.openxmlformats.org/officeDocument/2006/relationships" r:id="rId7"/>
        </xdr:cNvPr>
        <xdr:cNvSpPr>
          <a:spLocks/>
        </xdr:cNvSpPr>
      </xdr:nvSpPr>
      <xdr:spPr>
        <a:xfrm>
          <a:off x="7033260" y="114300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Приход</a:t>
          </a:r>
        </a:p>
      </xdr:txBody>
    </xdr:sp>
    <xdr:clientData/>
  </xdr:twoCellAnchor>
  <xdr:twoCellAnchor editAs="absolute">
    <xdr:from>
      <xdr:col>8</xdr:col>
      <xdr:colOff>487680</xdr:colOff>
      <xdr:row>6</xdr:row>
      <xdr:rowOff>45720</xdr:rowOff>
    </xdr:from>
    <xdr:to>
      <xdr:col>9</xdr:col>
      <xdr:colOff>817500</xdr:colOff>
      <xdr:row>7</xdr:row>
      <xdr:rowOff>125640</xdr:rowOff>
    </xdr:to>
    <xdr:sp macro="" textlink="">
      <xdr:nvSpPr>
        <xdr:cNvPr id="22" name="Прямоугольник с двумя вырезанными противолежащими углами 21">
          <a:hlinkClick xmlns:r="http://schemas.openxmlformats.org/officeDocument/2006/relationships" r:id="rId8"/>
        </xdr:cNvPr>
        <xdr:cNvSpPr>
          <a:spLocks/>
        </xdr:cNvSpPr>
      </xdr:nvSpPr>
      <xdr:spPr>
        <a:xfrm>
          <a:off x="8069580" y="114300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Расход</a:t>
          </a:r>
        </a:p>
      </xdr:txBody>
    </xdr:sp>
    <xdr:clientData/>
  </xdr:twoCellAnchor>
  <xdr:twoCellAnchor editAs="absolute">
    <xdr:from>
      <xdr:col>9</xdr:col>
      <xdr:colOff>845820</xdr:colOff>
      <xdr:row>6</xdr:row>
      <xdr:rowOff>45720</xdr:rowOff>
    </xdr:from>
    <xdr:to>
      <xdr:col>11</xdr:col>
      <xdr:colOff>9780</xdr:colOff>
      <xdr:row>7</xdr:row>
      <xdr:rowOff>125640</xdr:rowOff>
    </xdr:to>
    <xdr:sp macro="" textlink="">
      <xdr:nvSpPr>
        <xdr:cNvPr id="23" name="Прямоугольник с двумя вырезанными противолежащими углами 22">
          <a:hlinkClick xmlns:r="http://schemas.openxmlformats.org/officeDocument/2006/relationships" r:id="rId9"/>
        </xdr:cNvPr>
        <xdr:cNvSpPr>
          <a:spLocks/>
        </xdr:cNvSpPr>
      </xdr:nvSpPr>
      <xdr:spPr>
        <a:xfrm>
          <a:off x="9105900" y="1143000"/>
          <a:ext cx="1008000" cy="262800"/>
        </a:xfrm>
        <a:prstGeom prst="snip2DiagRect">
          <a:avLst/>
        </a:prstGeom>
        <a:ln w="19050">
          <a:solidFill>
            <a:srgbClr val="FFC000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Оборотка</a:t>
          </a:r>
        </a:p>
      </xdr:txBody>
    </xdr:sp>
    <xdr:clientData/>
  </xdr:twoCellAnchor>
  <xdr:twoCellAnchor editAs="absolute">
    <xdr:from>
      <xdr:col>11</xdr:col>
      <xdr:colOff>91440</xdr:colOff>
      <xdr:row>0</xdr:row>
      <xdr:rowOff>99060</xdr:rowOff>
    </xdr:from>
    <xdr:to>
      <xdr:col>11</xdr:col>
      <xdr:colOff>1099440</xdr:colOff>
      <xdr:row>1</xdr:row>
      <xdr:rowOff>178980</xdr:rowOff>
    </xdr:to>
    <xdr:sp macro="" textlink="">
      <xdr:nvSpPr>
        <xdr:cNvPr id="15" name="Прямоугольник с двумя вырезанными противолежащими углами 14">
          <a:hlinkClick xmlns:r="http://schemas.openxmlformats.org/officeDocument/2006/relationships" r:id="rId10"/>
        </xdr:cNvPr>
        <xdr:cNvSpPr>
          <a:spLocks/>
        </xdr:cNvSpPr>
      </xdr:nvSpPr>
      <xdr:spPr>
        <a:xfrm>
          <a:off x="10195560" y="99060"/>
          <a:ext cx="1008000" cy="262800"/>
        </a:xfrm>
        <a:prstGeom prst="snip2DiagRect">
          <a:avLst/>
        </a:prstGeom>
        <a:ln w="19050">
          <a:solidFill>
            <a:schemeClr val="bg1"/>
          </a:solidFill>
        </a:ln>
        <a:scene3d>
          <a:camera prst="orthographicFront"/>
          <a:lightRig rig="threePt" dir="t"/>
        </a:scene3d>
        <a:sp3d>
          <a:bevelT w="101600" prst="riblet"/>
        </a:sp3d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ru-RU" sz="900" b="0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↑ Вверх</a:t>
          </a:r>
        </a:p>
      </xdr:txBody>
    </xdr:sp>
    <xdr:clientData/>
  </xdr:twoCellAnchor>
  <xdr:twoCellAnchor editAs="absolute">
    <xdr:from>
      <xdr:col>0</xdr:col>
      <xdr:colOff>45720</xdr:colOff>
      <xdr:row>3</xdr:row>
      <xdr:rowOff>7620</xdr:rowOff>
    </xdr:from>
    <xdr:to>
      <xdr:col>2</xdr:col>
      <xdr:colOff>579120</xdr:colOff>
      <xdr:row>8</xdr:row>
      <xdr:rowOff>261620</xdr:rowOff>
    </xdr:to>
    <xdr:pic>
      <xdr:nvPicPr>
        <xdr:cNvPr id="25" name="Рисунок 24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5250" b="95250" l="417" r="9825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" y="556260"/>
          <a:ext cx="1752600" cy="11684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3" name="ЕдИзмерения" displayName="ЕдИзмерения" ref="D8:E11" totalsRowCount="1" headerRowDxfId="125" dataDxfId="123" totalsRowDxfId="121" headerRowBorderDxfId="124" tableBorderDxfId="122" totalsRowBorderDxfId="120">
  <autoFilter ref="D8:E10"/>
  <sortState ref="D9:E10">
    <sortCondition ref="D8:D10"/>
  </sortState>
  <tableColumns count="2">
    <tableColumn id="1" name="Ед.изм." totalsRowLabel="Итог" dataDxfId="119" totalsRowDxfId="118"/>
    <tableColumn id="2" name="Комментарии" totalsRowFunction="count" dataDxfId="117" totalsRowDxfId="1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5" name="Поставщики" displayName="Поставщики" ref="D8:F11" totalsRowCount="1" headerRowDxfId="115" dataDxfId="113" totalsRowDxfId="111" headerRowBorderDxfId="114" tableBorderDxfId="112" totalsRowBorderDxfId="110">
  <autoFilter ref="D8:F10"/>
  <sortState ref="D9:H9">
    <sortCondition ref="D8:D9"/>
  </sortState>
  <tableColumns count="3">
    <tableColumn id="1" name="Поставщик" totalsRowLabel="Итог" dataDxfId="109" totalsRowDxfId="108"/>
    <tableColumn id="2" name="Информация" totalsRowFunction="count" dataDxfId="107" totalsRowDxfId="106"/>
    <tableColumn id="3" name="Специализация" dataDxfId="105" totalsRowDxfId="10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6" name="Покупатели" displayName="Покупатели" ref="D8:F10" totalsRowCount="1" headerRowDxfId="103" dataDxfId="101" totalsRowDxfId="99" headerRowBorderDxfId="102" tableBorderDxfId="100" totalsRowBorderDxfId="98">
  <autoFilter ref="D8:F9"/>
  <sortState ref="D9:H9">
    <sortCondition ref="D8:D9"/>
  </sortState>
  <tableColumns count="3">
    <tableColumn id="1" name="Покупатель" totalsRowLabel="Итог" dataDxfId="97" totalsRowDxfId="96"/>
    <tableColumn id="2" name="Информация" totalsRowFunction="count" dataDxfId="95" totalsRowDxfId="94"/>
    <tableColumn id="3" name="Специализация" dataDxfId="93" totalsRowDxfId="9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7" name="Номенклатура" displayName="Номенклатура" ref="D8:H12" totalsRowCount="1" headerRowDxfId="91" dataDxfId="89" totalsRowDxfId="87" headerRowBorderDxfId="90" tableBorderDxfId="88" totalsRowBorderDxfId="86">
  <autoFilter ref="D8:H11"/>
  <sortState ref="D9:H9">
    <sortCondition ref="D8:D9"/>
  </sortState>
  <tableColumns count="5">
    <tableColumn id="1" name="Наименование" totalsRowLabel="Итог" dataDxfId="85" totalsRowDxfId="84"/>
    <tableColumn id="5" name="Артикул" totalsRowFunction="count" dataDxfId="83" totalsRowDxfId="82"/>
    <tableColumn id="4" name="Ед.изм." dataDxfId="81" totalsRowDxfId="80"/>
    <tableColumn id="2" name="Описание" dataDxfId="79" totalsRowDxfId="78"/>
    <tableColumn id="3" name="Модель автомобиля" dataDxfId="77" totalsRowDxfId="76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" name="Приход" displayName="Приход" ref="D8:M13" totalsRowCount="1" headerRowDxfId="75" dataDxfId="73" totalsRowDxfId="71" headerRowBorderDxfId="74" tableBorderDxfId="72" totalsRowBorderDxfId="70">
  <autoFilter ref="D8:M12"/>
  <sortState ref="D9:M9">
    <sortCondition ref="D8:D9"/>
  </sortState>
  <tableColumns count="10">
    <tableColumn id="1" name="Наименование" totalsRowLabel="Итог" dataDxfId="69" totalsRowDxfId="68"/>
    <tableColumn id="5" name="Артикул" totalsRowFunction="count" dataDxfId="67" totalsRowDxfId="66">
      <calculatedColumnFormula>IF((VLOOKUP(Приход[Наименование],Номенклатура[],2,0))="","",VLOOKUP(Приход[Наименование],Номенклатура[],2,0))</calculatedColumnFormula>
    </tableColumn>
    <tableColumn id="6" name="Ед.изм." dataDxfId="65" totalsRowDxfId="64">
      <calculatedColumnFormula>IF((VLOOKUP(Приход[Наименование],Номенклатура[],3,0))="","",VLOOKUP(Приход[Наименование],Номенклатура[],3,0))</calculatedColumnFormula>
    </tableColumn>
    <tableColumn id="4" name="Кол-во" totalsRowFunction="sum" dataDxfId="63" totalsRowDxfId="62"/>
    <tableColumn id="2" name="Цена" dataDxfId="61" totalsRowDxfId="60"/>
    <tableColumn id="3" name="Сумма" totalsRowFunction="sum" dataDxfId="59" totalsRowDxfId="58">
      <calculatedColumnFormula>Приход[Кол-во]*Приход[Цена]</calculatedColumnFormula>
    </tableColumn>
    <tableColumn id="7" name="Поставщик" dataDxfId="57" totalsRowDxfId="56"/>
    <tableColumn id="8" name="Дата поставки" dataDxfId="55" totalsRowDxfId="54"/>
    <tableColumn id="9" name="С" dataDxfId="53" totalsRowDxfId="52">
      <calculatedColumnFormula>IF(Приход[Дата поставки]="","",Оборотка!$F$6-Приход[Дата поставки])</calculatedColumnFormula>
    </tableColumn>
    <tableColumn id="10" name="По" dataDxfId="51" totalsRowDxfId="50">
      <calculatedColumnFormula>IF(Приход[Дата поставки]="","",Оборотка!$H$6-Приход[Дата поставки])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" name="Расход" displayName="Расход" ref="D8:M11" totalsRowCount="1" headerRowDxfId="49" dataDxfId="47" totalsRowDxfId="45" headerRowBorderDxfId="48" tableBorderDxfId="46" totalsRowBorderDxfId="44">
  <autoFilter ref="D8:M10"/>
  <sortState ref="D9:G12">
    <sortCondition ref="D4:D8"/>
  </sortState>
  <tableColumns count="10">
    <tableColumn id="1" name="Наименование" totalsRowLabel="Итог" dataDxfId="43" totalsRowDxfId="42"/>
    <tableColumn id="5" name="Артикул" totalsRowFunction="count" dataDxfId="41" totalsRowDxfId="40">
      <calculatedColumnFormula>IF(VLOOKUP(Расход[Наименование],Номенклатура[],2,0)="","",VLOOKUP(Расход[Наименование],Номенклатура[],2,0))</calculatedColumnFormula>
    </tableColumn>
    <tableColumn id="6" name="Ед.изм." dataDxfId="39" totalsRowDxfId="38">
      <calculatedColumnFormula>IF(VLOOKUP(Расход[Наименование],Номенклатура[],3,0)="","",VLOOKUP(Расход[Наименование],Номенклатура[],3,0))</calculatedColumnFormula>
    </tableColumn>
    <tableColumn id="4" name="Кол-во" totalsRowFunction="sum" dataDxfId="37" totalsRowDxfId="36"/>
    <tableColumn id="2" name="Цена" dataDxfId="35" totalsRowDxfId="34"/>
    <tableColumn id="3" name="Сумма" totalsRowFunction="sum" dataDxfId="33" totalsRowDxfId="32">
      <calculatedColumnFormula>Расход[Кол-во]*Расход[Цена]</calculatedColumnFormula>
    </tableColumn>
    <tableColumn id="7" name="Покупатель" dataDxfId="31" totalsRowDxfId="30"/>
    <tableColumn id="8" name="Дата продажи" dataDxfId="29" totalsRowDxfId="28"/>
    <tableColumn id="9" name="С" dataDxfId="27" totalsRowDxfId="26">
      <calculatedColumnFormula>IF(Расход[Дата продажи]="","",Оборотка!$F$6-Расход[Дата продажи])</calculatedColumnFormula>
    </tableColumn>
    <tableColumn id="10" name="По" dataDxfId="25" totalsRowDxfId="24">
      <calculatedColumnFormula>IF(Расход[Дата продажи]="","",Оборотка!$H$6-Расход[Дата продажи])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4" name="Оборотка" displayName="Оборотка" ref="D9:L13" totalsRowCount="1" headerRowDxfId="23" dataDxfId="21" totalsRowDxfId="19" headerRowBorderDxfId="22" tableBorderDxfId="20" totalsRowBorderDxfId="18">
  <autoFilter ref="D9:L12"/>
  <sortState ref="D5:G8">
    <sortCondition ref="D4:D8"/>
  </sortState>
  <tableColumns count="9">
    <tableColumn id="1" name="Наименование" totalsRowLabel="Итог" dataDxfId="17" totalsRowDxfId="16">
      <calculatedColumnFormula>Номенклатура!D9</calculatedColumnFormula>
    </tableColumn>
    <tableColumn id="5" name="Артикул" totalsRowFunction="count" dataDxfId="15" totalsRowDxfId="14">
      <calculatedColumnFormula>Номенклатура!E9</calculatedColumnFormula>
    </tableColumn>
    <tableColumn id="9" name="Ед.изм." dataDxfId="13" totalsRowDxfId="12">
      <calculatedColumnFormula>Номенклатура!F9</calculatedColumnFormula>
    </tableColumn>
    <tableColumn id="4" name="Кол-во, приход" totalsRowFunction="sum" dataDxfId="11" totalsRowDxfId="10">
      <calculatedColumnFormula>IF(Оборотка[Наименование]="","",SUMIFS(Приход[Кол-во],Приход[Наименование],Оборотка[[#This Row],[Наименование]],Приход[С],"&lt;=0",Приход[По],"&gt;=0"))</calculatedColumnFormula>
    </tableColumn>
    <tableColumn id="2" name="Сумма, приход" totalsRowFunction="sum" dataDxfId="9" totalsRowDxfId="8">
      <calculatedColumnFormula>IF(Оборотка[Наименование]="","",SUMIFS(Приход[Сумма],Приход[Наименование],Оборотка[[#This Row],[Наименование]],Приход[С],"&lt;=0",Приход[По],"&gt;=0"))</calculatedColumnFormula>
    </tableColumn>
    <tableColumn id="7" name="Кол-во, расход" totalsRowFunction="sum" dataDxfId="7" totalsRowDxfId="6">
      <calculatedColumnFormula>IF(Оборотка[Наименование]="","",SUMIFS(Расход[Кол-во],Расход[Наименование],Оборотка[[#This Row],[Наименование]],Расход[С],"&lt;=0",Расход[По],"&gt;=0"))</calculatedColumnFormula>
    </tableColumn>
    <tableColumn id="3" name="Сумма, расход" totalsRowFunction="sum" dataDxfId="5" totalsRowDxfId="4">
      <calculatedColumnFormula>IF(Оборотка[Наименование]="","",SUMIFS(Расход[Сумма],Расход[Наименование],Оборотка[[#This Row],[Наименование]],Расход[С],"&lt;=0",Расход[По],"&gt;=0"))</calculatedColumnFormula>
    </tableColumn>
    <tableColumn id="6" name="Кол-во, остаток" totalsRowFunction="sum" dataDxfId="3" totalsRowDxfId="2">
      <calculatedColumnFormula>Оборотка[[#This Row],[Кол-во, приход]]-Оборотка[[#This Row],[Кол-во, расход]]</calculatedColumnFormula>
    </tableColumn>
    <tableColumn id="8" name="Сумма, остаток" totalsRowFunction="sum" dataDxfId="1" totalsRowDxfId="0">
      <calculatedColumnFormula>Оборотка[[#This Row],[Сумма, приход]]-Оборотка[[#This Row],[Сумма, расход]]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25400">
          <a:solidFill>
            <a:schemeClr val="tx2">
              <a:lumMod val="60000"/>
              <a:lumOff val="40000"/>
            </a:schemeClr>
          </a:solidFill>
        </a:ln>
        <a:scene3d>
          <a:camera prst="orthographicFront"/>
          <a:lightRig rig="threePt" dir="t"/>
        </a:scene3d>
        <a:sp3d>
          <a:bevelT w="101600" prst="riblet"/>
        </a:sp3d>
      </a:spPr>
      <a:bodyPr vertOverflow="clip" horzOverflow="clip" rtlCol="0" anchor="ctr" anchorCtr="0"/>
      <a:lstStyle>
        <a:defPPr algn="l">
          <a:defRPr sz="1000" b="0">
            <a:solidFill>
              <a:schemeClr val="bg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defRPr>
        </a:defPPr>
      </a:lstStyle>
      <a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workbookViewId="0"/>
  </sheetViews>
  <sheetFormatPr defaultRowHeight="14.4" x14ac:dyDescent="0.3"/>
  <sheetData/>
  <sheetProtection password="CE28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M30"/>
  <sheetViews>
    <sheetView showGridLines="0" showRowColHeaders="0" workbookViewId="0">
      <pane ySplit="8" topLeftCell="A9" activePane="bottomLeft" state="frozen"/>
      <selection pane="bottomLeft" activeCell="E18" sqref="E18"/>
    </sheetView>
  </sheetViews>
  <sheetFormatPr defaultRowHeight="14.4" x14ac:dyDescent="0.3"/>
  <cols>
    <col min="1" max="3" width="8.88671875" style="1" customWidth="1"/>
    <col min="4" max="4" width="23.88671875" style="1" customWidth="1"/>
    <col min="5" max="5" width="29.77734375" style="1" customWidth="1"/>
    <col min="6" max="6" width="10.33203125" style="1" customWidth="1"/>
    <col min="7" max="7" width="34.6640625" style="1" customWidth="1"/>
    <col min="8" max="8" width="23.5546875" style="1" customWidth="1"/>
    <col min="9" max="9" width="8.88671875" style="1" customWidth="1"/>
    <col min="10" max="11" width="8.88671875" style="1"/>
    <col min="12" max="12" width="9.109375" style="1" customWidth="1"/>
    <col min="13" max="16384" width="8.88671875" style="1"/>
  </cols>
  <sheetData>
    <row r="1" spans="1:10" x14ac:dyDescent="0.3">
      <c r="A1" s="7"/>
      <c r="B1" s="7"/>
      <c r="C1" s="7"/>
      <c r="D1" s="7"/>
      <c r="E1" s="7"/>
      <c r="F1" s="7"/>
      <c r="G1" s="7"/>
      <c r="H1" s="7"/>
      <c r="I1" s="2"/>
      <c r="J1" s="2"/>
    </row>
    <row r="2" spans="1:10" x14ac:dyDescent="0.3">
      <c r="A2" s="7"/>
      <c r="B2" s="7"/>
      <c r="C2" s="7"/>
      <c r="D2" s="7"/>
      <c r="E2" s="7"/>
      <c r="F2" s="7"/>
      <c r="G2" s="7"/>
      <c r="H2" s="7"/>
      <c r="I2" s="2"/>
      <c r="J2" s="2"/>
    </row>
    <row r="3" spans="1:10" x14ac:dyDescent="0.3">
      <c r="A3" s="7"/>
      <c r="B3" s="7"/>
      <c r="C3" s="7"/>
      <c r="D3" s="7"/>
      <c r="E3" s="7"/>
      <c r="F3" s="7"/>
      <c r="G3" s="7"/>
      <c r="H3" s="7"/>
      <c r="I3" s="2"/>
      <c r="J3" s="2"/>
    </row>
    <row r="4" spans="1:10" x14ac:dyDescent="0.3">
      <c r="A4" s="7"/>
      <c r="B4" s="7"/>
      <c r="C4" s="7"/>
      <c r="D4" s="7"/>
      <c r="E4" s="7"/>
      <c r="F4" s="7"/>
      <c r="G4" s="7"/>
      <c r="H4" s="7"/>
      <c r="I4" s="2"/>
      <c r="J4" s="2"/>
    </row>
    <row r="5" spans="1:10" x14ac:dyDescent="0.3">
      <c r="A5" s="7"/>
      <c r="B5" s="7"/>
      <c r="C5" s="7"/>
      <c r="D5" s="7"/>
      <c r="E5" s="7"/>
      <c r="F5" s="7"/>
      <c r="G5" s="7"/>
      <c r="H5" s="7"/>
      <c r="I5" s="2"/>
      <c r="J5" s="2"/>
    </row>
    <row r="6" spans="1:10" x14ac:dyDescent="0.3">
      <c r="A6" s="7"/>
      <c r="B6" s="7"/>
      <c r="C6" s="7"/>
      <c r="D6" s="7"/>
      <c r="E6" s="7"/>
      <c r="F6" s="7"/>
      <c r="G6" s="7"/>
      <c r="H6" s="7"/>
      <c r="I6" s="2"/>
      <c r="J6" s="2"/>
    </row>
    <row r="7" spans="1:10" x14ac:dyDescent="0.3">
      <c r="A7" s="7"/>
      <c r="B7" s="7"/>
      <c r="C7" s="7"/>
      <c r="D7" s="7"/>
      <c r="E7" s="7"/>
      <c r="F7" s="7"/>
      <c r="G7" s="7"/>
      <c r="H7" s="7"/>
      <c r="I7" s="2"/>
      <c r="J7" s="2"/>
    </row>
    <row r="8" spans="1:10" x14ac:dyDescent="0.3">
      <c r="A8" s="7"/>
      <c r="B8" s="7"/>
      <c r="C8" s="7"/>
      <c r="D8" s="20" t="s">
        <v>18</v>
      </c>
      <c r="E8" s="22" t="s">
        <v>30</v>
      </c>
    </row>
    <row r="9" spans="1:10" x14ac:dyDescent="0.3">
      <c r="A9" s="7"/>
      <c r="B9" s="7"/>
      <c r="C9" s="7"/>
      <c r="D9" s="70" t="s">
        <v>39</v>
      </c>
      <c r="E9" s="44" t="s">
        <v>40</v>
      </c>
    </row>
    <row r="10" spans="1:10" x14ac:dyDescent="0.3">
      <c r="A10" s="7"/>
      <c r="B10" s="7"/>
      <c r="C10" s="7"/>
      <c r="D10" s="70" t="s">
        <v>23</v>
      </c>
      <c r="E10" s="44" t="s">
        <v>38</v>
      </c>
    </row>
    <row r="11" spans="1:10" x14ac:dyDescent="0.3">
      <c r="A11" s="7"/>
      <c r="B11" s="7"/>
      <c r="C11" s="7"/>
      <c r="D11" s="11" t="s">
        <v>1</v>
      </c>
      <c r="E11" s="40">
        <f>SUBTOTAL(103,ЕдИзмерения[Комментарии])</f>
        <v>2</v>
      </c>
    </row>
    <row r="12" spans="1:10" x14ac:dyDescent="0.3">
      <c r="A12" s="7"/>
      <c r="B12" s="7"/>
      <c r="C12" s="7"/>
      <c r="D12" s="2"/>
    </row>
    <row r="13" spans="1:10" x14ac:dyDescent="0.3">
      <c r="A13" s="7"/>
      <c r="B13" s="7"/>
      <c r="C13" s="7"/>
      <c r="D13" s="2"/>
    </row>
    <row r="14" spans="1:10" x14ac:dyDescent="0.3">
      <c r="A14" s="7"/>
      <c r="B14" s="7"/>
      <c r="C14" s="7"/>
      <c r="D14" s="2"/>
    </row>
    <row r="15" spans="1:10" x14ac:dyDescent="0.3">
      <c r="A15" s="7"/>
      <c r="B15" s="7"/>
      <c r="C15" s="7"/>
      <c r="D15" s="2"/>
      <c r="F15" s="3"/>
      <c r="G15" s="3"/>
    </row>
    <row r="16" spans="1:10" x14ac:dyDescent="0.3">
      <c r="A16" s="7"/>
      <c r="B16" s="7"/>
      <c r="C16" s="7"/>
      <c r="D16" s="2"/>
      <c r="F16" s="3"/>
      <c r="G16" s="3"/>
    </row>
    <row r="17" spans="1:13" x14ac:dyDescent="0.3">
      <c r="A17" s="7"/>
      <c r="B17" s="7"/>
      <c r="C17" s="7"/>
      <c r="D17" s="2"/>
      <c r="F17" s="3"/>
      <c r="G17" s="3"/>
      <c r="H17" s="3"/>
    </row>
    <row r="18" spans="1:13" x14ac:dyDescent="0.3">
      <c r="A18" s="7"/>
      <c r="B18" s="7"/>
      <c r="C18" s="7"/>
      <c r="D18" s="2"/>
      <c r="F18" s="3"/>
      <c r="G18" s="3"/>
      <c r="H18" s="5"/>
      <c r="I18" s="3"/>
      <c r="L18" s="3"/>
      <c r="M18" s="3"/>
    </row>
    <row r="19" spans="1:13" x14ac:dyDescent="0.3">
      <c r="A19" s="7"/>
      <c r="B19" s="7"/>
      <c r="C19" s="7"/>
      <c r="D19" s="2"/>
      <c r="F19" s="3"/>
      <c r="G19" s="3"/>
      <c r="H19" s="5"/>
      <c r="I19" s="5"/>
      <c r="L19" s="3"/>
      <c r="M19" s="3"/>
    </row>
    <row r="20" spans="1:13" x14ac:dyDescent="0.3">
      <c r="A20" s="7"/>
      <c r="B20" s="7"/>
      <c r="C20" s="7"/>
      <c r="D20" s="2"/>
      <c r="F20" s="3"/>
      <c r="G20" s="3"/>
      <c r="H20" s="5"/>
      <c r="I20" s="5"/>
      <c r="L20" s="3"/>
      <c r="M20" s="3"/>
    </row>
    <row r="21" spans="1:13" x14ac:dyDescent="0.3">
      <c r="A21" s="7"/>
      <c r="B21" s="7"/>
      <c r="C21" s="7"/>
      <c r="D21" s="2"/>
      <c r="H21" s="5"/>
      <c r="I21" s="5"/>
      <c r="L21" s="3"/>
      <c r="M21" s="3"/>
    </row>
    <row r="22" spans="1:13" x14ac:dyDescent="0.3">
      <c r="A22" s="7"/>
      <c r="B22" s="7"/>
      <c r="C22" s="7"/>
      <c r="D22" s="2"/>
      <c r="H22" s="4"/>
      <c r="I22" s="5"/>
      <c r="L22" s="3"/>
      <c r="M22" s="3"/>
    </row>
    <row r="23" spans="1:13" x14ac:dyDescent="0.3">
      <c r="A23" s="7"/>
      <c r="B23" s="7"/>
      <c r="C23" s="7"/>
      <c r="D23" s="2"/>
      <c r="I23" s="6"/>
      <c r="L23" s="3"/>
      <c r="M23" s="3"/>
    </row>
    <row r="24" spans="1:13" x14ac:dyDescent="0.3">
      <c r="A24" s="7"/>
      <c r="B24" s="7"/>
      <c r="C24" s="7"/>
      <c r="D24" s="2"/>
      <c r="L24" s="3"/>
      <c r="M24" s="3"/>
    </row>
    <row r="25" spans="1:13" x14ac:dyDescent="0.3">
      <c r="A25" s="2"/>
      <c r="B25" s="2"/>
      <c r="C25" s="2"/>
      <c r="L25" s="3"/>
      <c r="M25" s="3"/>
    </row>
    <row r="26" spans="1:13" x14ac:dyDescent="0.3">
      <c r="A26" s="2"/>
      <c r="B26" s="2"/>
      <c r="C26" s="2"/>
      <c r="D26" s="32"/>
      <c r="L26" s="3"/>
      <c r="M26" s="3"/>
    </row>
    <row r="27" spans="1:13" x14ac:dyDescent="0.3">
      <c r="A27" s="2"/>
      <c r="B27" s="2"/>
      <c r="C27" s="2"/>
      <c r="L27" s="3"/>
      <c r="M27" s="3"/>
    </row>
    <row r="28" spans="1:13" x14ac:dyDescent="0.3">
      <c r="A28" s="2"/>
      <c r="B28" s="2"/>
      <c r="C28" s="2"/>
      <c r="L28" s="3"/>
      <c r="M28" s="3"/>
    </row>
    <row r="29" spans="1:13" x14ac:dyDescent="0.3">
      <c r="L29" s="3"/>
      <c r="M29" s="3"/>
    </row>
    <row r="30" spans="1:13" x14ac:dyDescent="0.3">
      <c r="L30" s="3"/>
      <c r="M30" s="3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M30"/>
  <sheetViews>
    <sheetView showGridLines="0" showRowColHeaders="0" workbookViewId="0">
      <pane ySplit="8" topLeftCell="A9" activePane="bottomLeft" state="frozen"/>
      <selection pane="bottomLeft" activeCell="D10" sqref="D10"/>
    </sheetView>
  </sheetViews>
  <sheetFormatPr defaultRowHeight="14.4" x14ac:dyDescent="0.3"/>
  <cols>
    <col min="1" max="3" width="8.88671875" style="1" customWidth="1"/>
    <col min="4" max="4" width="23.88671875" style="1" customWidth="1"/>
    <col min="5" max="5" width="29.77734375" style="1" customWidth="1"/>
    <col min="6" max="6" width="32.21875" style="1" customWidth="1"/>
    <col min="7" max="7" width="12" style="1" customWidth="1"/>
    <col min="8" max="8" width="23.5546875" style="1" customWidth="1"/>
    <col min="9" max="9" width="8.88671875" style="1" customWidth="1"/>
    <col min="10" max="11" width="8.88671875" style="1"/>
    <col min="12" max="12" width="9.109375" style="1" customWidth="1"/>
    <col min="13" max="16384" width="8.88671875" style="1"/>
  </cols>
  <sheetData>
    <row r="1" spans="1:10" x14ac:dyDescent="0.3">
      <c r="A1" s="7"/>
      <c r="B1" s="7"/>
      <c r="C1" s="7"/>
      <c r="D1" s="7"/>
      <c r="E1" s="7"/>
      <c r="F1" s="7"/>
      <c r="G1" s="7"/>
      <c r="H1" s="7"/>
      <c r="I1" s="2"/>
      <c r="J1" s="2"/>
    </row>
    <row r="2" spans="1:10" x14ac:dyDescent="0.3">
      <c r="A2" s="7"/>
      <c r="B2" s="7"/>
      <c r="C2" s="7"/>
      <c r="D2" s="7"/>
      <c r="E2" s="7"/>
      <c r="F2" s="7"/>
      <c r="G2" s="7"/>
      <c r="H2" s="7"/>
      <c r="I2" s="2"/>
      <c r="J2" s="2"/>
    </row>
    <row r="3" spans="1:10" x14ac:dyDescent="0.3">
      <c r="A3" s="7"/>
      <c r="B3" s="7"/>
      <c r="C3" s="7"/>
      <c r="D3" s="7"/>
      <c r="E3" s="7"/>
      <c r="F3" s="7"/>
      <c r="G3" s="7"/>
      <c r="H3" s="7"/>
      <c r="I3" s="2"/>
      <c r="J3" s="2"/>
    </row>
    <row r="4" spans="1:10" x14ac:dyDescent="0.3">
      <c r="A4" s="7"/>
      <c r="B4" s="7"/>
      <c r="C4" s="7"/>
      <c r="D4" s="7"/>
      <c r="E4" s="7"/>
      <c r="F4" s="7"/>
      <c r="G4" s="7"/>
      <c r="H4" s="7"/>
      <c r="I4" s="2"/>
      <c r="J4" s="2"/>
    </row>
    <row r="5" spans="1:10" x14ac:dyDescent="0.3">
      <c r="A5" s="7"/>
      <c r="B5" s="7"/>
      <c r="C5" s="7"/>
      <c r="D5" s="7"/>
      <c r="E5" s="7"/>
      <c r="F5" s="7"/>
      <c r="G5" s="7"/>
      <c r="H5" s="7"/>
      <c r="I5" s="2"/>
      <c r="J5" s="2"/>
    </row>
    <row r="6" spans="1:10" x14ac:dyDescent="0.3">
      <c r="A6" s="7"/>
      <c r="B6" s="7"/>
      <c r="C6" s="7"/>
      <c r="D6" s="7"/>
      <c r="E6" s="7"/>
      <c r="F6" s="7"/>
      <c r="G6" s="7"/>
      <c r="H6" s="7"/>
      <c r="I6" s="2"/>
      <c r="J6" s="2"/>
    </row>
    <row r="7" spans="1:10" x14ac:dyDescent="0.3">
      <c r="A7" s="7"/>
      <c r="B7" s="7"/>
      <c r="C7" s="7"/>
      <c r="D7" s="7"/>
      <c r="E7" s="7"/>
      <c r="F7" s="7"/>
      <c r="G7" s="7"/>
      <c r="H7" s="7"/>
      <c r="I7" s="2"/>
      <c r="J7" s="2"/>
    </row>
    <row r="8" spans="1:10" x14ac:dyDescent="0.3">
      <c r="A8" s="7"/>
      <c r="B8" s="7"/>
      <c r="C8" s="7"/>
      <c r="D8" s="20" t="s">
        <v>20</v>
      </c>
      <c r="E8" s="22" t="s">
        <v>27</v>
      </c>
      <c r="F8" s="41" t="s">
        <v>31</v>
      </c>
    </row>
    <row r="9" spans="1:10" x14ac:dyDescent="0.3">
      <c r="A9" s="7"/>
      <c r="B9" s="7"/>
      <c r="C9" s="7"/>
      <c r="D9" s="43" t="s">
        <v>28</v>
      </c>
      <c r="E9" s="44" t="s">
        <v>29</v>
      </c>
      <c r="F9" s="45" t="s">
        <v>32</v>
      </c>
    </row>
    <row r="10" spans="1:10" x14ac:dyDescent="0.3">
      <c r="A10" s="7"/>
      <c r="B10" s="7"/>
      <c r="C10" s="7"/>
      <c r="D10" s="66" t="s">
        <v>51</v>
      </c>
      <c r="E10" s="63" t="s">
        <v>49</v>
      </c>
      <c r="F10" s="74" t="s">
        <v>50</v>
      </c>
    </row>
    <row r="11" spans="1:10" x14ac:dyDescent="0.25">
      <c r="A11" s="7"/>
      <c r="B11" s="7"/>
      <c r="C11" s="7"/>
      <c r="D11" s="11" t="s">
        <v>1</v>
      </c>
      <c r="E11" s="40">
        <f>SUBTOTAL(103,Поставщики[Информация])</f>
        <v>2</v>
      </c>
      <c r="F11" s="42"/>
    </row>
    <row r="12" spans="1:10" x14ac:dyDescent="0.3">
      <c r="A12" s="7"/>
      <c r="B12" s="7"/>
      <c r="C12" s="7"/>
      <c r="D12" s="2"/>
    </row>
    <row r="13" spans="1:10" x14ac:dyDescent="0.3">
      <c r="A13" s="7"/>
      <c r="B13" s="7"/>
      <c r="C13" s="7"/>
      <c r="D13" s="2"/>
    </row>
    <row r="14" spans="1:10" x14ac:dyDescent="0.3">
      <c r="A14" s="7"/>
      <c r="B14" s="7"/>
      <c r="C14" s="7"/>
      <c r="D14" s="2"/>
    </row>
    <row r="15" spans="1:10" x14ac:dyDescent="0.3">
      <c r="A15" s="7"/>
      <c r="B15" s="7"/>
      <c r="C15" s="7"/>
      <c r="D15" s="2"/>
      <c r="F15" s="3"/>
      <c r="G15" s="3"/>
    </row>
    <row r="16" spans="1:10" x14ac:dyDescent="0.3">
      <c r="A16" s="7"/>
      <c r="B16" s="7"/>
      <c r="C16" s="7"/>
      <c r="D16" s="2"/>
      <c r="F16" s="3"/>
      <c r="G16" s="3"/>
    </row>
    <row r="17" spans="1:13" x14ac:dyDescent="0.3">
      <c r="A17" s="7"/>
      <c r="B17" s="7"/>
      <c r="C17" s="7"/>
      <c r="D17" s="2"/>
      <c r="F17" s="3"/>
      <c r="G17" s="3"/>
      <c r="H17" s="3"/>
    </row>
    <row r="18" spans="1:13" x14ac:dyDescent="0.3">
      <c r="A18" s="7"/>
      <c r="B18" s="7"/>
      <c r="C18" s="7"/>
      <c r="D18" s="2"/>
      <c r="F18" s="3"/>
      <c r="G18" s="3"/>
      <c r="H18" s="5"/>
      <c r="I18" s="3"/>
      <c r="L18" s="3"/>
      <c r="M18" s="3"/>
    </row>
    <row r="19" spans="1:13" x14ac:dyDescent="0.3">
      <c r="A19" s="7"/>
      <c r="B19" s="7"/>
      <c r="C19" s="7"/>
      <c r="D19" s="2"/>
      <c r="F19" s="3"/>
      <c r="G19" s="3"/>
      <c r="H19" s="5"/>
      <c r="I19" s="5"/>
      <c r="L19" s="3"/>
      <c r="M19" s="3"/>
    </row>
    <row r="20" spans="1:13" x14ac:dyDescent="0.3">
      <c r="A20" s="7"/>
      <c r="B20" s="7"/>
      <c r="C20" s="7"/>
      <c r="D20" s="2"/>
      <c r="F20" s="3"/>
      <c r="G20" s="3"/>
      <c r="H20" s="5"/>
      <c r="I20" s="5"/>
      <c r="L20" s="3"/>
      <c r="M20" s="3"/>
    </row>
    <row r="21" spans="1:13" x14ac:dyDescent="0.3">
      <c r="A21" s="7"/>
      <c r="B21" s="7"/>
      <c r="C21" s="7"/>
      <c r="D21" s="2"/>
      <c r="H21" s="5"/>
      <c r="I21" s="5"/>
      <c r="L21" s="3"/>
      <c r="M21" s="3"/>
    </row>
    <row r="22" spans="1:13" x14ac:dyDescent="0.3">
      <c r="A22" s="7"/>
      <c r="B22" s="7"/>
      <c r="C22" s="7"/>
      <c r="D22" s="2"/>
      <c r="H22" s="4"/>
      <c r="I22" s="5"/>
      <c r="L22" s="3"/>
      <c r="M22" s="3"/>
    </row>
    <row r="23" spans="1:13" x14ac:dyDescent="0.3">
      <c r="A23" s="7"/>
      <c r="B23" s="7"/>
      <c r="C23" s="7"/>
      <c r="D23" s="2"/>
      <c r="I23" s="6"/>
      <c r="L23" s="3"/>
      <c r="M23" s="3"/>
    </row>
    <row r="24" spans="1:13" x14ac:dyDescent="0.3">
      <c r="A24" s="7"/>
      <c r="B24" s="7"/>
      <c r="C24" s="7"/>
      <c r="D24" s="2"/>
      <c r="L24" s="3"/>
      <c r="M24" s="3"/>
    </row>
    <row r="25" spans="1:13" x14ac:dyDescent="0.3">
      <c r="A25" s="2"/>
      <c r="B25" s="2"/>
      <c r="C25" s="2"/>
      <c r="D25" s="2"/>
      <c r="L25" s="3"/>
      <c r="M25" s="3"/>
    </row>
    <row r="26" spans="1:13" x14ac:dyDescent="0.3">
      <c r="A26" s="2"/>
      <c r="B26" s="2"/>
      <c r="C26" s="2"/>
      <c r="L26" s="3"/>
      <c r="M26" s="3"/>
    </row>
    <row r="27" spans="1:13" x14ac:dyDescent="0.3">
      <c r="A27" s="2"/>
      <c r="B27" s="2"/>
      <c r="C27" s="2"/>
      <c r="D27" s="32"/>
      <c r="L27" s="3"/>
      <c r="M27" s="3"/>
    </row>
    <row r="28" spans="1:13" x14ac:dyDescent="0.3">
      <c r="A28" s="2"/>
      <c r="B28" s="2"/>
      <c r="C28" s="2"/>
      <c r="L28" s="3"/>
      <c r="M28" s="3"/>
    </row>
    <row r="29" spans="1:13" x14ac:dyDescent="0.3">
      <c r="L29" s="3"/>
      <c r="M29" s="3"/>
    </row>
    <row r="30" spans="1:13" x14ac:dyDescent="0.3">
      <c r="L30" s="3"/>
      <c r="M30" s="3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M30"/>
  <sheetViews>
    <sheetView showGridLines="0" showRowColHeaders="0" workbookViewId="0">
      <pane ySplit="8" topLeftCell="A9" activePane="bottomLeft" state="frozen"/>
      <selection pane="bottomLeft"/>
    </sheetView>
  </sheetViews>
  <sheetFormatPr defaultRowHeight="14.4" x14ac:dyDescent="0.3"/>
  <cols>
    <col min="1" max="3" width="8.88671875" style="1" customWidth="1"/>
    <col min="4" max="4" width="23.88671875" style="1" customWidth="1"/>
    <col min="5" max="5" width="29.77734375" style="1" customWidth="1"/>
    <col min="6" max="6" width="32.21875" style="1" customWidth="1"/>
    <col min="7" max="7" width="12" style="1" customWidth="1"/>
    <col min="8" max="8" width="23.5546875" style="1" customWidth="1"/>
    <col min="9" max="9" width="8.88671875" style="1" customWidth="1"/>
    <col min="10" max="11" width="8.88671875" style="1"/>
    <col min="12" max="12" width="9.109375" style="1" customWidth="1"/>
    <col min="13" max="16384" width="8.88671875" style="1"/>
  </cols>
  <sheetData>
    <row r="1" spans="1:10" x14ac:dyDescent="0.3">
      <c r="A1" s="7"/>
      <c r="B1" s="7"/>
      <c r="C1" s="7"/>
      <c r="D1" s="7"/>
      <c r="E1" s="7"/>
      <c r="F1" s="7"/>
      <c r="G1" s="7"/>
      <c r="H1" s="7"/>
      <c r="I1" s="2"/>
      <c r="J1" s="2"/>
    </row>
    <row r="2" spans="1:10" x14ac:dyDescent="0.3">
      <c r="A2" s="7"/>
      <c r="B2" s="7"/>
      <c r="C2" s="7"/>
      <c r="D2" s="7"/>
      <c r="E2" s="7"/>
      <c r="F2" s="7"/>
      <c r="G2" s="7"/>
      <c r="H2" s="7"/>
      <c r="I2" s="2"/>
      <c r="J2" s="2"/>
    </row>
    <row r="3" spans="1:10" x14ac:dyDescent="0.3">
      <c r="A3" s="7"/>
      <c r="B3" s="7"/>
      <c r="C3" s="7"/>
      <c r="D3" s="7"/>
      <c r="E3" s="7"/>
      <c r="F3" s="7"/>
      <c r="G3" s="7"/>
      <c r="H3" s="7"/>
      <c r="I3" s="2"/>
      <c r="J3" s="2"/>
    </row>
    <row r="4" spans="1:10" x14ac:dyDescent="0.3">
      <c r="A4" s="7"/>
      <c r="B4" s="7"/>
      <c r="C4" s="7"/>
      <c r="D4" s="7"/>
      <c r="E4" s="7"/>
      <c r="F4" s="7"/>
      <c r="G4" s="7"/>
      <c r="H4" s="7"/>
      <c r="I4" s="2"/>
      <c r="J4" s="2"/>
    </row>
    <row r="5" spans="1:10" x14ac:dyDescent="0.3">
      <c r="A5" s="7"/>
      <c r="B5" s="7"/>
      <c r="C5" s="7"/>
      <c r="D5" s="7"/>
      <c r="E5" s="7"/>
      <c r="F5" s="7"/>
      <c r="G5" s="7"/>
      <c r="H5" s="7"/>
      <c r="I5" s="2"/>
      <c r="J5" s="2"/>
    </row>
    <row r="6" spans="1:10" x14ac:dyDescent="0.3">
      <c r="A6" s="7"/>
      <c r="B6" s="7"/>
      <c r="C6" s="7"/>
      <c r="D6" s="7"/>
      <c r="E6" s="7"/>
      <c r="F6" s="7"/>
      <c r="G6" s="7"/>
      <c r="H6" s="7"/>
      <c r="I6" s="2"/>
      <c r="J6" s="2"/>
    </row>
    <row r="7" spans="1:10" x14ac:dyDescent="0.3">
      <c r="A7" s="7"/>
      <c r="B7" s="7"/>
      <c r="C7" s="7"/>
      <c r="D7" s="7"/>
      <c r="E7" s="7"/>
      <c r="F7" s="7"/>
      <c r="G7" s="7"/>
      <c r="H7" s="7"/>
      <c r="I7" s="2"/>
      <c r="J7" s="2"/>
    </row>
    <row r="8" spans="1:10" x14ac:dyDescent="0.3">
      <c r="A8" s="7"/>
      <c r="B8" s="7"/>
      <c r="C8" s="7"/>
      <c r="D8" s="20" t="s">
        <v>22</v>
      </c>
      <c r="E8" s="22" t="s">
        <v>27</v>
      </c>
      <c r="F8" s="41" t="s">
        <v>31</v>
      </c>
    </row>
    <row r="9" spans="1:10" x14ac:dyDescent="0.3">
      <c r="A9" s="7"/>
      <c r="B9" s="7"/>
      <c r="C9" s="7"/>
      <c r="D9" s="43" t="s">
        <v>33</v>
      </c>
      <c r="E9" s="44" t="s">
        <v>34</v>
      </c>
      <c r="F9" s="45" t="s">
        <v>35</v>
      </c>
    </row>
    <row r="10" spans="1:10" x14ac:dyDescent="0.25">
      <c r="A10" s="7"/>
      <c r="B10" s="7"/>
      <c r="C10" s="7"/>
      <c r="D10" s="11" t="s">
        <v>1</v>
      </c>
      <c r="E10" s="40">
        <f>SUBTOTAL(103,Покупатели[Информация])</f>
        <v>1</v>
      </c>
      <c r="F10" s="42"/>
    </row>
    <row r="11" spans="1:10" x14ac:dyDescent="0.3">
      <c r="A11" s="7"/>
      <c r="B11" s="7"/>
      <c r="C11" s="7"/>
      <c r="D11" s="2"/>
    </row>
    <row r="12" spans="1:10" x14ac:dyDescent="0.3">
      <c r="A12" s="7"/>
      <c r="B12" s="7"/>
      <c r="C12" s="7"/>
      <c r="D12" s="2"/>
    </row>
    <row r="13" spans="1:10" x14ac:dyDescent="0.3">
      <c r="A13" s="7"/>
      <c r="B13" s="7"/>
      <c r="C13" s="7"/>
      <c r="D13" s="2"/>
    </row>
    <row r="14" spans="1:10" x14ac:dyDescent="0.3">
      <c r="A14" s="7"/>
      <c r="B14" s="7"/>
      <c r="C14" s="7"/>
      <c r="D14" s="2"/>
    </row>
    <row r="15" spans="1:10" x14ac:dyDescent="0.3">
      <c r="A15" s="7"/>
      <c r="B15" s="7"/>
      <c r="C15" s="7"/>
      <c r="D15" s="2"/>
      <c r="F15" s="3"/>
      <c r="G15" s="3"/>
    </row>
    <row r="16" spans="1:10" x14ac:dyDescent="0.3">
      <c r="A16" s="7"/>
      <c r="B16" s="7"/>
      <c r="C16" s="7"/>
      <c r="D16" s="2"/>
      <c r="F16" s="3"/>
      <c r="G16" s="3"/>
    </row>
    <row r="17" spans="1:13" x14ac:dyDescent="0.3">
      <c r="A17" s="7"/>
      <c r="B17" s="7"/>
      <c r="C17" s="7"/>
      <c r="D17" s="2"/>
      <c r="F17" s="3"/>
      <c r="G17" s="3"/>
      <c r="H17" s="3"/>
    </row>
    <row r="18" spans="1:13" x14ac:dyDescent="0.3">
      <c r="A18" s="7"/>
      <c r="B18" s="7"/>
      <c r="C18" s="7"/>
      <c r="D18" s="2"/>
      <c r="F18" s="3"/>
      <c r="G18" s="3"/>
      <c r="H18" s="5"/>
      <c r="I18" s="3"/>
      <c r="L18" s="3"/>
      <c r="M18" s="3"/>
    </row>
    <row r="19" spans="1:13" x14ac:dyDescent="0.3">
      <c r="A19" s="7"/>
      <c r="B19" s="7"/>
      <c r="C19" s="7"/>
      <c r="D19" s="2"/>
      <c r="F19" s="3"/>
      <c r="G19" s="3"/>
      <c r="H19" s="5"/>
      <c r="I19" s="5"/>
      <c r="L19" s="3"/>
      <c r="M19" s="3"/>
    </row>
    <row r="20" spans="1:13" x14ac:dyDescent="0.3">
      <c r="A20" s="7"/>
      <c r="B20" s="7"/>
      <c r="C20" s="7"/>
      <c r="D20" s="2"/>
      <c r="F20" s="3"/>
      <c r="G20" s="3"/>
      <c r="H20" s="5"/>
      <c r="I20" s="5"/>
      <c r="L20" s="3"/>
      <c r="M20" s="3"/>
    </row>
    <row r="21" spans="1:13" x14ac:dyDescent="0.3">
      <c r="A21" s="7"/>
      <c r="B21" s="7"/>
      <c r="C21" s="7"/>
      <c r="D21" s="2"/>
      <c r="H21" s="5"/>
      <c r="I21" s="5"/>
      <c r="L21" s="3"/>
      <c r="M21" s="3"/>
    </row>
    <row r="22" spans="1:13" x14ac:dyDescent="0.3">
      <c r="A22" s="7"/>
      <c r="B22" s="7"/>
      <c r="C22" s="7"/>
      <c r="D22" s="2"/>
      <c r="H22" s="4"/>
      <c r="I22" s="5"/>
      <c r="L22" s="3"/>
      <c r="M22" s="3"/>
    </row>
    <row r="23" spans="1:13" x14ac:dyDescent="0.3">
      <c r="A23" s="7"/>
      <c r="B23" s="7"/>
      <c r="C23" s="7"/>
      <c r="D23" s="2"/>
      <c r="I23" s="6"/>
      <c r="L23" s="3"/>
      <c r="M23" s="3"/>
    </row>
    <row r="24" spans="1:13" x14ac:dyDescent="0.3">
      <c r="A24" s="7"/>
      <c r="B24" s="7"/>
      <c r="C24" s="7"/>
      <c r="D24" s="2"/>
      <c r="L24" s="3"/>
      <c r="M24" s="3"/>
    </row>
    <row r="25" spans="1:13" x14ac:dyDescent="0.3">
      <c r="A25" s="2"/>
      <c r="B25" s="2"/>
      <c r="C25" s="2"/>
      <c r="D25" s="2"/>
      <c r="L25" s="3"/>
      <c r="M25" s="3"/>
    </row>
    <row r="26" spans="1:13" x14ac:dyDescent="0.3">
      <c r="A26" s="2"/>
      <c r="B26" s="2"/>
      <c r="C26" s="2"/>
      <c r="L26" s="3"/>
      <c r="M26" s="3"/>
    </row>
    <row r="27" spans="1:13" x14ac:dyDescent="0.3">
      <c r="A27" s="2"/>
      <c r="B27" s="2"/>
      <c r="C27" s="2"/>
      <c r="D27" s="32"/>
      <c r="L27" s="3"/>
      <c r="M27" s="3"/>
    </row>
    <row r="28" spans="1:13" x14ac:dyDescent="0.3">
      <c r="A28" s="2"/>
      <c r="B28" s="2"/>
      <c r="C28" s="2"/>
      <c r="L28" s="3"/>
      <c r="M28" s="3"/>
    </row>
    <row r="29" spans="1:13" x14ac:dyDescent="0.3">
      <c r="L29" s="3"/>
      <c r="M29" s="3"/>
    </row>
    <row r="30" spans="1:13" x14ac:dyDescent="0.3">
      <c r="L30" s="3"/>
      <c r="M30" s="3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30"/>
  <sheetViews>
    <sheetView showGridLines="0" showRowColHeaders="0" workbookViewId="0">
      <pane ySplit="8" topLeftCell="A9" activePane="bottomLeft" state="frozen"/>
      <selection pane="bottomLeft" activeCell="G9" sqref="G9"/>
    </sheetView>
  </sheetViews>
  <sheetFormatPr defaultRowHeight="14.4" x14ac:dyDescent="0.3"/>
  <cols>
    <col min="1" max="3" width="8.88671875" style="1" customWidth="1"/>
    <col min="4" max="4" width="30.33203125" style="1" customWidth="1"/>
    <col min="5" max="5" width="19.88671875" style="1" customWidth="1"/>
    <col min="6" max="6" width="10.33203125" style="1" customWidth="1"/>
    <col min="7" max="7" width="34.6640625" style="1" customWidth="1"/>
    <col min="8" max="8" width="26.5546875" style="1" customWidth="1"/>
    <col min="9" max="9" width="8.88671875" style="1" customWidth="1"/>
    <col min="10" max="11" width="8.88671875" style="1"/>
    <col min="12" max="12" width="9.109375" style="1" customWidth="1"/>
    <col min="13" max="16384" width="8.88671875" style="1"/>
  </cols>
  <sheetData>
    <row r="1" spans="1:10" x14ac:dyDescent="0.3">
      <c r="A1" s="7"/>
      <c r="B1" s="7"/>
      <c r="C1" s="7"/>
      <c r="D1" s="7"/>
      <c r="E1" s="7"/>
      <c r="F1" s="7"/>
      <c r="G1" s="7"/>
      <c r="H1" s="7"/>
      <c r="I1" s="2"/>
      <c r="J1" s="2"/>
    </row>
    <row r="2" spans="1:10" x14ac:dyDescent="0.3">
      <c r="A2" s="7"/>
      <c r="B2" s="7"/>
      <c r="C2" s="7"/>
      <c r="D2" s="7"/>
      <c r="E2" s="7"/>
      <c r="F2" s="7"/>
      <c r="G2" s="7"/>
      <c r="H2" s="7"/>
      <c r="I2" s="2"/>
      <c r="J2" s="2"/>
    </row>
    <row r="3" spans="1:10" x14ac:dyDescent="0.3">
      <c r="A3" s="7"/>
      <c r="B3" s="7"/>
      <c r="C3" s="7"/>
      <c r="D3" s="7"/>
      <c r="E3" s="7"/>
      <c r="F3" s="7"/>
      <c r="G3" s="7"/>
      <c r="H3" s="7"/>
      <c r="I3" s="2"/>
      <c r="J3" s="2"/>
    </row>
    <row r="4" spans="1:10" x14ac:dyDescent="0.3">
      <c r="A4" s="7"/>
      <c r="B4" s="7"/>
      <c r="C4" s="7"/>
      <c r="D4" s="7"/>
      <c r="E4" s="7"/>
      <c r="F4" s="7"/>
      <c r="G4" s="7"/>
      <c r="H4" s="7"/>
      <c r="I4" s="2"/>
      <c r="J4" s="2"/>
    </row>
    <row r="5" spans="1:10" x14ac:dyDescent="0.3">
      <c r="A5" s="7"/>
      <c r="B5" s="7"/>
      <c r="C5" s="7"/>
      <c r="D5" s="7"/>
      <c r="E5" s="7"/>
      <c r="F5" s="7"/>
      <c r="G5" s="7"/>
      <c r="H5" s="7"/>
      <c r="I5" s="2"/>
      <c r="J5" s="2"/>
    </row>
    <row r="6" spans="1:10" x14ac:dyDescent="0.3">
      <c r="A6" s="7"/>
      <c r="B6" s="7"/>
      <c r="C6" s="7"/>
      <c r="D6" s="7"/>
      <c r="E6" s="7"/>
      <c r="F6" s="7"/>
      <c r="G6" s="7"/>
      <c r="H6" s="7"/>
      <c r="I6" s="2"/>
      <c r="J6" s="2"/>
    </row>
    <row r="7" spans="1:10" x14ac:dyDescent="0.3">
      <c r="A7" s="7"/>
      <c r="B7" s="7"/>
      <c r="C7" s="7"/>
      <c r="D7" s="7"/>
      <c r="E7" s="7"/>
      <c r="F7" s="7"/>
      <c r="G7" s="7"/>
      <c r="H7" s="7"/>
      <c r="I7" s="2"/>
      <c r="J7" s="2"/>
    </row>
    <row r="8" spans="1:10" x14ac:dyDescent="0.3">
      <c r="A8" s="7"/>
      <c r="B8" s="7"/>
      <c r="C8" s="7"/>
      <c r="D8" s="20" t="s">
        <v>5</v>
      </c>
      <c r="E8" s="22" t="s">
        <v>4</v>
      </c>
      <c r="F8" s="14" t="s">
        <v>18</v>
      </c>
      <c r="G8" s="22" t="s">
        <v>6</v>
      </c>
      <c r="H8" s="21" t="s">
        <v>7</v>
      </c>
    </row>
    <row r="9" spans="1:10" ht="22.8" x14ac:dyDescent="0.3">
      <c r="A9" s="7"/>
      <c r="B9" s="7"/>
      <c r="C9" s="7"/>
      <c r="D9" s="43" t="s">
        <v>36</v>
      </c>
      <c r="E9" s="44" t="s">
        <v>37</v>
      </c>
      <c r="F9" s="46" t="s">
        <v>23</v>
      </c>
      <c r="G9" s="44" t="s">
        <v>19</v>
      </c>
      <c r="H9" s="47" t="s">
        <v>8</v>
      </c>
    </row>
    <row r="10" spans="1:10" x14ac:dyDescent="0.3">
      <c r="A10" s="7"/>
      <c r="B10" s="7"/>
      <c r="C10" s="7"/>
      <c r="D10" s="66" t="s">
        <v>41</v>
      </c>
      <c r="E10" s="63" t="s">
        <v>42</v>
      </c>
      <c r="F10" s="64" t="s">
        <v>23</v>
      </c>
      <c r="G10" s="63" t="s">
        <v>41</v>
      </c>
      <c r="H10" s="65" t="s">
        <v>43</v>
      </c>
    </row>
    <row r="11" spans="1:10" x14ac:dyDescent="0.3">
      <c r="A11" s="7"/>
      <c r="B11" s="7"/>
      <c r="C11" s="7"/>
      <c r="D11" s="66" t="s">
        <v>44</v>
      </c>
      <c r="E11" s="63" t="s">
        <v>45</v>
      </c>
      <c r="F11" s="64" t="s">
        <v>39</v>
      </c>
      <c r="G11" s="63" t="s">
        <v>46</v>
      </c>
      <c r="H11" s="65" t="s">
        <v>47</v>
      </c>
    </row>
    <row r="12" spans="1:10" x14ac:dyDescent="0.25">
      <c r="A12" s="7"/>
      <c r="B12" s="7"/>
      <c r="C12" s="7"/>
      <c r="D12" s="11" t="s">
        <v>1</v>
      </c>
      <c r="E12" s="27">
        <f>SUBTOTAL(103,Номенклатура[Артикул])</f>
        <v>3</v>
      </c>
      <c r="F12" s="27"/>
      <c r="G12" s="29"/>
      <c r="H12" s="31"/>
    </row>
    <row r="13" spans="1:10" x14ac:dyDescent="0.3">
      <c r="A13" s="7"/>
      <c r="B13" s="7"/>
      <c r="C13" s="7"/>
      <c r="D13" s="2"/>
    </row>
    <row r="14" spans="1:10" x14ac:dyDescent="0.3">
      <c r="A14" s="7"/>
      <c r="B14" s="7"/>
      <c r="C14" s="7"/>
      <c r="D14" s="2"/>
    </row>
    <row r="15" spans="1:10" x14ac:dyDescent="0.3">
      <c r="A15" s="7"/>
      <c r="B15" s="7"/>
      <c r="C15" s="7"/>
      <c r="D15" s="2"/>
      <c r="F15" s="3"/>
      <c r="G15" s="3"/>
    </row>
    <row r="16" spans="1:10" x14ac:dyDescent="0.3">
      <c r="A16" s="7"/>
      <c r="B16" s="7"/>
      <c r="C16" s="7"/>
      <c r="D16" s="2"/>
      <c r="F16" s="3"/>
      <c r="G16" s="3"/>
    </row>
    <row r="17" spans="1:13" x14ac:dyDescent="0.3">
      <c r="A17" s="7"/>
      <c r="B17" s="7"/>
      <c r="C17" s="7"/>
      <c r="D17" s="2"/>
      <c r="F17" s="3"/>
      <c r="G17" s="3"/>
      <c r="H17" s="3"/>
    </row>
    <row r="18" spans="1:13" x14ac:dyDescent="0.3">
      <c r="A18" s="7"/>
      <c r="B18" s="7"/>
      <c r="C18" s="7"/>
      <c r="D18" s="2"/>
      <c r="F18" s="3"/>
      <c r="G18" s="3"/>
      <c r="H18" s="5"/>
      <c r="I18" s="3"/>
      <c r="L18" s="3"/>
      <c r="M18" s="3"/>
    </row>
    <row r="19" spans="1:13" x14ac:dyDescent="0.3">
      <c r="A19" s="7"/>
      <c r="B19" s="7"/>
      <c r="C19" s="7"/>
      <c r="D19" s="2"/>
      <c r="F19" s="3"/>
      <c r="G19" s="3"/>
      <c r="H19" s="5"/>
      <c r="I19" s="5"/>
      <c r="L19" s="3"/>
      <c r="M19" s="3"/>
    </row>
    <row r="20" spans="1:13" x14ac:dyDescent="0.3">
      <c r="A20" s="7"/>
      <c r="B20" s="7"/>
      <c r="C20" s="7"/>
      <c r="D20" s="2"/>
      <c r="F20" s="3"/>
      <c r="G20" s="3"/>
      <c r="H20" s="5"/>
      <c r="I20" s="5"/>
      <c r="L20" s="3"/>
      <c r="M20" s="3"/>
    </row>
    <row r="21" spans="1:13" x14ac:dyDescent="0.3">
      <c r="A21" s="7"/>
      <c r="B21" s="7"/>
      <c r="C21" s="7"/>
      <c r="D21" s="2"/>
      <c r="H21" s="5"/>
      <c r="I21" s="5"/>
      <c r="L21" s="3"/>
      <c r="M21" s="3"/>
    </row>
    <row r="22" spans="1:13" x14ac:dyDescent="0.3">
      <c r="A22" s="7"/>
      <c r="B22" s="7"/>
      <c r="C22" s="7"/>
      <c r="D22" s="2"/>
      <c r="H22" s="4"/>
      <c r="I22" s="5"/>
      <c r="L22" s="3"/>
      <c r="M22" s="3"/>
    </row>
    <row r="23" spans="1:13" x14ac:dyDescent="0.3">
      <c r="A23" s="7"/>
      <c r="B23" s="7"/>
      <c r="C23" s="7"/>
      <c r="D23" s="2"/>
      <c r="I23" s="6"/>
      <c r="L23" s="3"/>
      <c r="M23" s="3"/>
    </row>
    <row r="24" spans="1:13" x14ac:dyDescent="0.3">
      <c r="A24" s="7"/>
      <c r="B24" s="7"/>
      <c r="C24" s="7"/>
      <c r="D24" s="2"/>
      <c r="L24" s="3"/>
      <c r="M24" s="3"/>
    </row>
    <row r="25" spans="1:13" x14ac:dyDescent="0.3">
      <c r="A25" s="2"/>
      <c r="B25" s="2"/>
      <c r="C25" s="2"/>
      <c r="D25" s="2"/>
      <c r="L25" s="3"/>
      <c r="M25" s="3"/>
    </row>
    <row r="26" spans="1:13" x14ac:dyDescent="0.3">
      <c r="A26" s="2"/>
      <c r="B26" s="2"/>
      <c r="C26" s="2"/>
      <c r="L26" s="3"/>
      <c r="M26" s="3"/>
    </row>
    <row r="27" spans="1:13" x14ac:dyDescent="0.3">
      <c r="A27" s="2"/>
      <c r="B27" s="2"/>
      <c r="C27" s="2"/>
      <c r="D27" s="32"/>
      <c r="L27" s="3"/>
      <c r="M27" s="3"/>
    </row>
    <row r="28" spans="1:13" x14ac:dyDescent="0.3">
      <c r="A28" s="2"/>
      <c r="B28" s="2"/>
      <c r="C28" s="2"/>
      <c r="L28" s="3"/>
      <c r="M28" s="3"/>
    </row>
    <row r="29" spans="1:13" x14ac:dyDescent="0.3">
      <c r="L29" s="3"/>
      <c r="M29" s="3"/>
    </row>
    <row r="30" spans="1:13" x14ac:dyDescent="0.3">
      <c r="L30" s="3"/>
      <c r="M30" s="3"/>
    </row>
  </sheetData>
  <dataValidations count="1">
    <dataValidation type="list" allowBlank="1" showInputMessage="1" showErrorMessage="1" sqref="F9:F11">
      <formula1>INDIRECT("ЕдИзмерения[Ед.изм.]")</formula1>
    </dataValidation>
  </dataValidation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N24"/>
  <sheetViews>
    <sheetView showGridLines="0" showRowColHeaders="0" workbookViewId="0">
      <pane ySplit="8" topLeftCell="A9" activePane="bottomLeft" state="frozen"/>
      <selection pane="bottomLeft" activeCell="G12" sqref="G12"/>
    </sheetView>
  </sheetViews>
  <sheetFormatPr defaultRowHeight="14.4" outlineLevelCol="1" x14ac:dyDescent="0.3"/>
  <cols>
    <col min="1" max="3" width="8.88671875" style="1"/>
    <col min="4" max="4" width="25.77734375" style="1" customWidth="1"/>
    <col min="5" max="5" width="17.77734375" style="1" customWidth="1"/>
    <col min="6" max="6" width="10.77734375" style="1" customWidth="1"/>
    <col min="7" max="7" width="11.6640625" style="1" customWidth="1"/>
    <col min="8" max="8" width="17.77734375" style="1" customWidth="1"/>
    <col min="9" max="9" width="19" style="1" customWidth="1"/>
    <col min="10" max="10" width="20.77734375" style="1" customWidth="1"/>
    <col min="11" max="11" width="16.88671875" style="1" customWidth="1"/>
    <col min="12" max="13" width="8.88671875" style="1" hidden="1" customWidth="1" outlineLevel="1"/>
    <col min="14" max="14" width="8.88671875" style="1" collapsed="1"/>
    <col min="15" max="16384" width="8.88671875" style="1"/>
  </cols>
  <sheetData>
    <row r="1" spans="1:13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3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3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3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3" x14ac:dyDescent="0.3">
      <c r="A5" s="7"/>
      <c r="B5" s="7"/>
      <c r="C5" s="8"/>
      <c r="D5" s="8"/>
      <c r="E5" s="7"/>
      <c r="F5" s="7"/>
      <c r="G5" s="7"/>
      <c r="H5" s="7"/>
      <c r="I5" s="7"/>
      <c r="J5" s="7"/>
      <c r="K5" s="7"/>
    </row>
    <row r="6" spans="1:13" x14ac:dyDescent="0.3">
      <c r="A6" s="7"/>
      <c r="B6" s="7"/>
      <c r="C6" s="8"/>
      <c r="D6" s="8"/>
      <c r="E6" s="7"/>
      <c r="F6" s="7"/>
      <c r="G6" s="7"/>
      <c r="H6" s="7"/>
      <c r="I6" s="7"/>
      <c r="J6" s="7"/>
      <c r="K6" s="7"/>
    </row>
    <row r="7" spans="1:13" x14ac:dyDescent="0.3">
      <c r="A7" s="7"/>
      <c r="B7" s="7"/>
      <c r="C7" s="8"/>
      <c r="D7" s="8"/>
      <c r="E7" s="7"/>
      <c r="F7" s="7"/>
      <c r="G7" s="7"/>
      <c r="H7" s="7"/>
      <c r="I7" s="7"/>
      <c r="J7" s="7"/>
      <c r="K7" s="7"/>
    </row>
    <row r="8" spans="1:13" x14ac:dyDescent="0.3">
      <c r="A8" s="7"/>
      <c r="B8" s="7"/>
      <c r="C8" s="8"/>
      <c r="D8" s="9" t="s">
        <v>5</v>
      </c>
      <c r="E8" s="10" t="s">
        <v>4</v>
      </c>
      <c r="F8" s="33" t="s">
        <v>18</v>
      </c>
      <c r="G8" s="10" t="s">
        <v>0</v>
      </c>
      <c r="H8" s="10" t="s">
        <v>3</v>
      </c>
      <c r="I8" s="10" t="s">
        <v>2</v>
      </c>
      <c r="J8" s="10" t="s">
        <v>20</v>
      </c>
      <c r="K8" s="39" t="s">
        <v>21</v>
      </c>
      <c r="L8" s="10" t="s">
        <v>24</v>
      </c>
      <c r="M8" s="10" t="s">
        <v>25</v>
      </c>
    </row>
    <row r="9" spans="1:13" x14ac:dyDescent="0.3">
      <c r="A9" s="7"/>
      <c r="B9" s="7"/>
      <c r="C9" s="8"/>
      <c r="D9" s="38" t="s">
        <v>36</v>
      </c>
      <c r="E9" s="23" t="str">
        <f>IF((VLOOKUP(Приход[Наименование],Номенклатура[],2,0))="","",VLOOKUP(Приход[Наименование],Номенклатура[],2,0))</f>
        <v>ДКШ118274</v>
      </c>
      <c r="F9" s="52" t="str">
        <f>IF((VLOOKUP(Приход[Наименование],Номенклатура[],3,0))="","",VLOOKUP(Приход[Наименование],Номенклатура[],3,0))</f>
        <v>шт.</v>
      </c>
      <c r="G9" s="24">
        <v>2</v>
      </c>
      <c r="H9" s="25">
        <v>4500</v>
      </c>
      <c r="I9" s="25">
        <f>Приход[Кол-во]*Приход[Цена]</f>
        <v>9000</v>
      </c>
      <c r="J9" s="48" t="s">
        <v>28</v>
      </c>
      <c r="K9" s="53">
        <v>45292</v>
      </c>
      <c r="L9" s="50">
        <f>IF(Приход[Дата поставки]="","",Оборотка!$F$6-Приход[Дата поставки])</f>
        <v>0</v>
      </c>
      <c r="M9" s="50">
        <f>IF(Приход[Дата поставки]="","",Оборотка!$H$6-Приход[Дата поставки])</f>
        <v>2</v>
      </c>
    </row>
    <row r="10" spans="1:13" x14ac:dyDescent="0.3">
      <c r="A10" s="7"/>
      <c r="B10" s="7"/>
      <c r="C10" s="8"/>
      <c r="D10" s="56" t="s">
        <v>36</v>
      </c>
      <c r="E10" s="57" t="str">
        <f>IF((VLOOKUP(Приход[Наименование],Номенклатура[],2,0))="","",VLOOKUP(Приход[Наименование],Номенклатура[],2,0))</f>
        <v>ДКШ118274</v>
      </c>
      <c r="F10" s="58" t="str">
        <f>IF((VLOOKUP(Приход[Наименование],Номенклатура[],3,0))="","",VLOOKUP(Приход[Наименование],Номенклатура[],3,0))</f>
        <v>шт.</v>
      </c>
      <c r="G10" s="59">
        <v>3</v>
      </c>
      <c r="H10" s="60">
        <v>4600</v>
      </c>
      <c r="I10" s="60">
        <f>Приход[Кол-во]*Приход[Цена]</f>
        <v>13800</v>
      </c>
      <c r="J10" s="61" t="s">
        <v>28</v>
      </c>
      <c r="K10" s="62">
        <v>45293</v>
      </c>
      <c r="L10" s="50">
        <f>IF(Приход[Дата поставки]="","",Оборотка!$F$6-Приход[Дата поставки])</f>
        <v>-1</v>
      </c>
      <c r="M10" s="50">
        <f>IF(Приход[Дата поставки]="","",Оборотка!$H$6-Приход[Дата поставки])</f>
        <v>1</v>
      </c>
    </row>
    <row r="11" spans="1:13" x14ac:dyDescent="0.3">
      <c r="A11" s="7"/>
      <c r="B11" s="7"/>
      <c r="C11" s="7"/>
      <c r="D11" s="56" t="s">
        <v>41</v>
      </c>
      <c r="E11" s="57" t="str">
        <f>IF((VLOOKUP(Приход[Наименование],Номенклатура[],2,0))="","",VLOOKUP(Приход[Наименование],Номенклатура[],2,0))</f>
        <v>ФП12321</v>
      </c>
      <c r="F11" s="58" t="str">
        <f>IF((VLOOKUP(Приход[Наименование],Номенклатура[],3,0))="","",VLOOKUP(Приход[Наименование],Номенклатура[],3,0))</f>
        <v>шт.</v>
      </c>
      <c r="G11" s="59">
        <v>5</v>
      </c>
      <c r="H11" s="60">
        <v>12000</v>
      </c>
      <c r="I11" s="60">
        <f>Приход[Кол-во]*Приход[Цена]</f>
        <v>60000</v>
      </c>
      <c r="J11" s="61" t="s">
        <v>28</v>
      </c>
      <c r="K11" s="62">
        <v>45294</v>
      </c>
      <c r="L11" s="50">
        <f>IF(Приход[Дата поставки]="","",Оборотка!$F$6-Приход[Дата поставки])</f>
        <v>-2</v>
      </c>
      <c r="M11" s="50">
        <f>IF(Приход[Дата поставки]="","",Оборотка!$H$6-Приход[Дата поставки])</f>
        <v>0</v>
      </c>
    </row>
    <row r="12" spans="1:13" x14ac:dyDescent="0.3">
      <c r="A12" s="7"/>
      <c r="B12" s="7"/>
      <c r="C12" s="7"/>
      <c r="D12" s="56" t="s">
        <v>44</v>
      </c>
      <c r="E12" s="57" t="str">
        <f>IF((VLOOKUP(Приход[Наименование],Номенклатура[],2,0))="","",VLOOKUP(Приход[Наименование],Номенклатура[],2,0))</f>
        <v>КЛ537444</v>
      </c>
      <c r="F12" s="58" t="str">
        <f>IF((VLOOKUP(Приход[Наименование],Номенклатура[],3,0))="","",VLOOKUP(Приход[Наименование],Номенклатура[],3,0))</f>
        <v>упак.</v>
      </c>
      <c r="G12" s="59">
        <v>1</v>
      </c>
      <c r="H12" s="60">
        <v>1500</v>
      </c>
      <c r="I12" s="60">
        <f>Приход[Кол-во]*Приход[Цена]</f>
        <v>1500</v>
      </c>
      <c r="J12" s="61" t="s">
        <v>48</v>
      </c>
      <c r="K12" s="62">
        <v>45295</v>
      </c>
      <c r="L12" s="72">
        <f>IF(Приход[Дата поставки]="","",Оборотка!$F$6-Приход[Дата поставки])</f>
        <v>-3</v>
      </c>
      <c r="M12" s="73">
        <f>IF(Приход[Дата поставки]="","",Оборотка!$H$6-Приход[Дата поставки])</f>
        <v>-1</v>
      </c>
    </row>
    <row r="13" spans="1:13" x14ac:dyDescent="0.3">
      <c r="A13" s="7"/>
      <c r="B13" s="7"/>
      <c r="C13" s="7"/>
      <c r="D13" s="11" t="s">
        <v>1</v>
      </c>
      <c r="E13" s="27">
        <f>SUBTOTAL(103,Приход[Артикул])</f>
        <v>4</v>
      </c>
      <c r="F13" s="34"/>
      <c r="G13" s="29">
        <f>SUBTOTAL(109,Приход[Кол-во])</f>
        <v>11</v>
      </c>
      <c r="H13" s="35"/>
      <c r="I13" s="35">
        <f>SUBTOTAL(109,Приход[Сумма])</f>
        <v>84300</v>
      </c>
      <c r="J13" s="36"/>
      <c r="K13" s="37"/>
      <c r="L13" s="51"/>
      <c r="M13" s="51"/>
    </row>
    <row r="14" spans="1:13" x14ac:dyDescent="0.3">
      <c r="A14" s="7"/>
      <c r="B14" s="7"/>
      <c r="C14" s="7"/>
    </row>
    <row r="15" spans="1:13" x14ac:dyDescent="0.3">
      <c r="A15" s="7"/>
      <c r="B15" s="7"/>
      <c r="C15" s="7"/>
    </row>
    <row r="16" spans="1:13" x14ac:dyDescent="0.3">
      <c r="A16" s="7"/>
      <c r="B16" s="7"/>
      <c r="C16" s="7"/>
    </row>
    <row r="17" spans="1:3" x14ac:dyDescent="0.3">
      <c r="A17" s="7"/>
      <c r="B17" s="7"/>
      <c r="C17" s="7"/>
    </row>
    <row r="18" spans="1:3" x14ac:dyDescent="0.3">
      <c r="A18" s="7"/>
      <c r="B18" s="7"/>
      <c r="C18" s="7"/>
    </row>
    <row r="19" spans="1:3" x14ac:dyDescent="0.3">
      <c r="A19" s="7"/>
      <c r="B19" s="7"/>
      <c r="C19" s="7"/>
    </row>
    <row r="20" spans="1:3" x14ac:dyDescent="0.3">
      <c r="A20" s="7"/>
      <c r="B20" s="7"/>
      <c r="C20" s="7"/>
    </row>
    <row r="21" spans="1:3" x14ac:dyDescent="0.3">
      <c r="A21" s="7"/>
      <c r="B21" s="7"/>
      <c r="C21" s="7"/>
    </row>
    <row r="22" spans="1:3" x14ac:dyDescent="0.3">
      <c r="A22" s="7"/>
      <c r="B22" s="7"/>
      <c r="C22" s="7"/>
    </row>
    <row r="23" spans="1:3" x14ac:dyDescent="0.3">
      <c r="A23" s="7"/>
      <c r="B23" s="7"/>
      <c r="C23" s="7"/>
    </row>
    <row r="24" spans="1:3" x14ac:dyDescent="0.3">
      <c r="A24" s="7"/>
      <c r="B24" s="7"/>
      <c r="C24" s="7"/>
    </row>
  </sheetData>
  <dataValidations count="2">
    <dataValidation type="list" allowBlank="1" showInputMessage="1" showErrorMessage="1" sqref="J9:J12">
      <formula1>INDIRECT("Поставщики[Поставщик]")</formula1>
    </dataValidation>
    <dataValidation type="list" allowBlank="1" showInputMessage="1" showErrorMessage="1" sqref="D9:D12">
      <formula1>INDIRECT("Номенклатура[Наименование]")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N24"/>
  <sheetViews>
    <sheetView showGridLines="0" showRowColHeaders="0" workbookViewId="0">
      <pane ySplit="8" topLeftCell="A9" activePane="bottomLeft" state="frozen"/>
      <selection pane="bottomLeft" activeCell="D9" sqref="D9"/>
    </sheetView>
  </sheetViews>
  <sheetFormatPr defaultRowHeight="14.4" outlineLevelCol="1" x14ac:dyDescent="0.3"/>
  <cols>
    <col min="1" max="3" width="8.88671875" style="1"/>
    <col min="4" max="4" width="25.77734375" style="1" customWidth="1"/>
    <col min="5" max="5" width="17.77734375" style="1" customWidth="1"/>
    <col min="6" max="6" width="10.77734375" style="1" customWidth="1"/>
    <col min="7" max="7" width="11.6640625" style="1" customWidth="1"/>
    <col min="8" max="8" width="17.77734375" style="1" customWidth="1"/>
    <col min="9" max="9" width="19" style="1" customWidth="1"/>
    <col min="10" max="10" width="20.77734375" style="1" customWidth="1"/>
    <col min="11" max="11" width="16.88671875" style="1" customWidth="1"/>
    <col min="12" max="13" width="8.88671875" style="1" hidden="1" customWidth="1" outlineLevel="1"/>
    <col min="14" max="14" width="8.88671875" style="1" collapsed="1"/>
    <col min="15" max="16384" width="8.88671875" style="1"/>
  </cols>
  <sheetData>
    <row r="1" spans="1:13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3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3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3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3" x14ac:dyDescent="0.3">
      <c r="A5" s="7"/>
      <c r="B5" s="7"/>
      <c r="C5" s="8"/>
      <c r="D5" s="8"/>
      <c r="E5" s="7"/>
      <c r="F5" s="7"/>
      <c r="G5" s="7"/>
      <c r="H5" s="7"/>
      <c r="I5" s="7"/>
      <c r="J5" s="7"/>
      <c r="K5" s="7"/>
    </row>
    <row r="6" spans="1:13" x14ac:dyDescent="0.3">
      <c r="A6" s="7"/>
      <c r="B6" s="7"/>
      <c r="C6" s="8"/>
      <c r="D6" s="8"/>
      <c r="E6" s="7"/>
      <c r="F6" s="7"/>
      <c r="G6" s="7"/>
      <c r="H6" s="7"/>
      <c r="I6" s="7"/>
      <c r="J6" s="7"/>
      <c r="K6" s="7"/>
    </row>
    <row r="7" spans="1:13" x14ac:dyDescent="0.3">
      <c r="A7" s="7"/>
      <c r="B7" s="7"/>
      <c r="C7" s="8"/>
      <c r="D7" s="8"/>
      <c r="E7" s="7"/>
      <c r="F7" s="7"/>
      <c r="G7" s="7"/>
      <c r="H7" s="7"/>
      <c r="I7" s="7"/>
      <c r="J7" s="7"/>
      <c r="K7" s="7"/>
    </row>
    <row r="8" spans="1:13" x14ac:dyDescent="0.3">
      <c r="A8" s="7"/>
      <c r="B8" s="7"/>
      <c r="C8" s="8"/>
      <c r="D8" s="9" t="s">
        <v>5</v>
      </c>
      <c r="E8" s="10" t="s">
        <v>4</v>
      </c>
      <c r="F8" s="33" t="s">
        <v>18</v>
      </c>
      <c r="G8" s="10" t="s">
        <v>0</v>
      </c>
      <c r="H8" s="10" t="s">
        <v>3</v>
      </c>
      <c r="I8" s="10" t="s">
        <v>2</v>
      </c>
      <c r="J8" s="10" t="s">
        <v>22</v>
      </c>
      <c r="K8" s="39" t="s">
        <v>26</v>
      </c>
      <c r="L8" s="49" t="s">
        <v>24</v>
      </c>
      <c r="M8" s="49" t="s">
        <v>25</v>
      </c>
    </row>
    <row r="9" spans="1:13" x14ac:dyDescent="0.3">
      <c r="A9" s="7"/>
      <c r="B9" s="7"/>
      <c r="C9" s="8"/>
      <c r="D9" s="38" t="s">
        <v>36</v>
      </c>
      <c r="E9" s="54" t="str">
        <f>IF(VLOOKUP(Расход[Наименование],Номенклатура[],2,0)="","",VLOOKUP(Расход[Наименование],Номенклатура[],2,0))</f>
        <v>ДКШ118274</v>
      </c>
      <c r="F9" s="52" t="str">
        <f>IF(VLOOKUP(Расход[Наименование],Номенклатура[],3,0)="","",VLOOKUP(Расход[Наименование],Номенклатура[],3,0))</f>
        <v>шт.</v>
      </c>
      <c r="G9" s="24">
        <v>1</v>
      </c>
      <c r="H9" s="25">
        <v>5700</v>
      </c>
      <c r="I9" s="25">
        <f>Расход[Кол-во]*Расход[Цена]</f>
        <v>5700</v>
      </c>
      <c r="J9" s="48" t="s">
        <v>33</v>
      </c>
      <c r="K9" s="53">
        <v>45293</v>
      </c>
      <c r="L9" s="50">
        <f>IF(Расход[Дата продажи]="","",Оборотка!$F$6-Расход[Дата продажи])</f>
        <v>-1</v>
      </c>
      <c r="M9" s="50">
        <f>IF(Расход[Дата продажи]="","",Оборотка!$H$6-Расход[Дата продажи])</f>
        <v>1</v>
      </c>
    </row>
    <row r="10" spans="1:13" x14ac:dyDescent="0.3">
      <c r="A10" s="7"/>
      <c r="B10" s="7"/>
      <c r="C10" s="8"/>
      <c r="D10" s="38" t="s">
        <v>36</v>
      </c>
      <c r="E10" s="54" t="str">
        <f>IF(VLOOKUP(Расход[Наименование],Номенклатура[],2,0)="","",VLOOKUP(Расход[Наименование],Номенклатура[],2,0))</f>
        <v>ДКШ118274</v>
      </c>
      <c r="F10" s="52" t="str">
        <f>IF(VLOOKUP(Расход[Наименование],Номенклатура[],3,0)="","",VLOOKUP(Расход[Наименование],Номенклатура[],3,0))</f>
        <v>шт.</v>
      </c>
      <c r="G10" s="24">
        <v>2</v>
      </c>
      <c r="H10" s="25">
        <v>6000</v>
      </c>
      <c r="I10" s="25">
        <f>Расход[Кол-во]*Расход[Цена]</f>
        <v>12000</v>
      </c>
      <c r="J10" s="48" t="s">
        <v>33</v>
      </c>
      <c r="K10" s="53">
        <v>45294</v>
      </c>
      <c r="L10" s="50">
        <f>IF(Расход[Дата продажи]="","",Оборотка!$F$6-Расход[Дата продажи])</f>
        <v>-2</v>
      </c>
      <c r="M10" s="50">
        <f>IF(Расход[Дата продажи]="","",Оборотка!$H$6-Расход[Дата продажи])</f>
        <v>0</v>
      </c>
    </row>
    <row r="11" spans="1:13" x14ac:dyDescent="0.3">
      <c r="A11" s="7"/>
      <c r="B11" s="7"/>
      <c r="C11" s="7"/>
      <c r="D11" s="11" t="s">
        <v>1</v>
      </c>
      <c r="E11" s="27">
        <f>SUBTOTAL(103,Расход[Артикул])</f>
        <v>2</v>
      </c>
      <c r="F11" s="34"/>
      <c r="G11" s="29">
        <f>SUBTOTAL(109,Расход[Кол-во])</f>
        <v>3</v>
      </c>
      <c r="H11" s="35"/>
      <c r="I11" s="35">
        <f>SUBTOTAL(109,Расход[Сумма])</f>
        <v>17700</v>
      </c>
      <c r="J11" s="36"/>
      <c r="K11" s="37"/>
      <c r="L11" s="51"/>
      <c r="M11" s="51"/>
    </row>
    <row r="12" spans="1:13" x14ac:dyDescent="0.3">
      <c r="A12" s="7"/>
      <c r="B12" s="7"/>
      <c r="C12" s="7"/>
    </row>
    <row r="13" spans="1:13" x14ac:dyDescent="0.3">
      <c r="A13" s="7"/>
      <c r="B13" s="7"/>
      <c r="C13" s="7"/>
    </row>
    <row r="14" spans="1:13" x14ac:dyDescent="0.3">
      <c r="A14" s="7"/>
      <c r="B14" s="7"/>
      <c r="C14" s="7"/>
    </row>
    <row r="15" spans="1:13" x14ac:dyDescent="0.3">
      <c r="A15" s="7"/>
      <c r="B15" s="7"/>
      <c r="C15" s="7"/>
    </row>
    <row r="16" spans="1:13" x14ac:dyDescent="0.3">
      <c r="A16" s="7"/>
      <c r="B16" s="7"/>
      <c r="C16" s="7"/>
    </row>
    <row r="17" spans="1:3" x14ac:dyDescent="0.3">
      <c r="A17" s="7"/>
      <c r="B17" s="7"/>
      <c r="C17" s="7"/>
    </row>
    <row r="18" spans="1:3" x14ac:dyDescent="0.3">
      <c r="A18" s="7"/>
      <c r="B18" s="7"/>
      <c r="C18" s="7"/>
    </row>
    <row r="19" spans="1:3" x14ac:dyDescent="0.3">
      <c r="A19" s="7"/>
      <c r="B19" s="7"/>
      <c r="C19" s="7"/>
    </row>
    <row r="20" spans="1:3" x14ac:dyDescent="0.3">
      <c r="A20" s="7"/>
      <c r="B20" s="7"/>
      <c r="C20" s="7"/>
    </row>
    <row r="21" spans="1:3" x14ac:dyDescent="0.3">
      <c r="A21" s="7"/>
      <c r="B21" s="7"/>
      <c r="C21" s="7"/>
    </row>
    <row r="22" spans="1:3" x14ac:dyDescent="0.3">
      <c r="A22" s="7"/>
      <c r="B22" s="7"/>
      <c r="C22" s="7"/>
    </row>
    <row r="23" spans="1:3" x14ac:dyDescent="0.3">
      <c r="A23" s="7"/>
      <c r="B23" s="7"/>
      <c r="C23" s="7"/>
    </row>
    <row r="24" spans="1:3" x14ac:dyDescent="0.3">
      <c r="A24" s="7"/>
      <c r="B24" s="7"/>
      <c r="C24" s="7"/>
    </row>
  </sheetData>
  <dataValidations count="2">
    <dataValidation type="list" allowBlank="1" showInputMessage="1" showErrorMessage="1" sqref="J9:J10">
      <formula1>INDIRECT("Покупатели[Покупатель]")</formula1>
    </dataValidation>
    <dataValidation type="list" allowBlank="1" showInputMessage="1" showErrorMessage="1" sqref="D9:D10">
      <formula1>INDIRECT("Номенклатура[Наименование]")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L25"/>
  <sheetViews>
    <sheetView showGridLines="0" showRowColHeaders="0" workbookViewId="0">
      <pane ySplit="9" topLeftCell="A10" activePane="bottomLeft" state="frozen"/>
      <selection pane="bottomLeft" activeCell="D19" sqref="D19:D20"/>
    </sheetView>
  </sheetViews>
  <sheetFormatPr defaultRowHeight="14.4" x14ac:dyDescent="0.3"/>
  <cols>
    <col min="1" max="3" width="8.88671875" style="1"/>
    <col min="4" max="4" width="25.77734375" style="1" customWidth="1"/>
    <col min="5" max="5" width="17.77734375" style="1" customWidth="1"/>
    <col min="6" max="6" width="12.88671875" style="1" customWidth="1"/>
    <col min="7" max="7" width="10.44140625" style="1" customWidth="1"/>
    <col min="8" max="8" width="17" style="1" customWidth="1"/>
    <col min="9" max="9" width="9.88671875" style="1" customWidth="1"/>
    <col min="10" max="10" width="16.6640625" style="1" customWidth="1"/>
    <col min="11" max="11" width="10.21875" style="1" customWidth="1"/>
    <col min="12" max="12" width="17.44140625" style="1" customWidth="1"/>
    <col min="13" max="16384" width="8.88671875" style="1"/>
  </cols>
  <sheetData>
    <row r="1" spans="1:12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x14ac:dyDescent="0.3">
      <c r="A5" s="7"/>
      <c r="B5" s="7"/>
      <c r="C5" s="8"/>
      <c r="D5" s="8"/>
      <c r="E5" s="7"/>
      <c r="F5" s="7"/>
      <c r="G5" s="7"/>
      <c r="H5" s="7"/>
      <c r="I5" s="7"/>
      <c r="J5" s="7"/>
      <c r="K5" s="7"/>
      <c r="L5" s="7"/>
    </row>
    <row r="6" spans="1:12" x14ac:dyDescent="0.3">
      <c r="A6" s="7"/>
      <c r="B6" s="7"/>
      <c r="C6" s="8"/>
      <c r="D6" s="15" t="s">
        <v>15</v>
      </c>
      <c r="E6" s="16" t="s">
        <v>16</v>
      </c>
      <c r="F6" s="17">
        <v>45292</v>
      </c>
      <c r="G6" s="16" t="s">
        <v>17</v>
      </c>
      <c r="H6" s="17">
        <v>45294</v>
      </c>
      <c r="I6" s="7"/>
      <c r="J6" s="7"/>
      <c r="K6" s="7"/>
      <c r="L6" s="7"/>
    </row>
    <row r="7" spans="1:12" x14ac:dyDescent="0.3">
      <c r="A7" s="7"/>
      <c r="B7" s="7"/>
      <c r="C7" s="8"/>
      <c r="D7" s="8"/>
      <c r="E7" s="7"/>
      <c r="F7" s="7"/>
      <c r="G7" s="7"/>
      <c r="H7" s="7"/>
      <c r="I7" s="7"/>
      <c r="J7" s="7"/>
      <c r="K7" s="7"/>
      <c r="L7" s="7"/>
    </row>
    <row r="8" spans="1:12" x14ac:dyDescent="0.3">
      <c r="A8" s="7"/>
      <c r="B8" s="7"/>
      <c r="C8" s="8"/>
      <c r="D8" s="8"/>
      <c r="E8" s="7"/>
      <c r="F8" s="7"/>
      <c r="G8" s="7"/>
      <c r="H8" s="7"/>
      <c r="I8" s="7"/>
      <c r="J8" s="7"/>
      <c r="K8" s="7"/>
      <c r="L8" s="7"/>
    </row>
    <row r="9" spans="1:12" ht="28.95" customHeight="1" x14ac:dyDescent="0.3">
      <c r="A9" s="7"/>
      <c r="B9" s="7"/>
      <c r="C9" s="8"/>
      <c r="D9" s="9" t="s">
        <v>5</v>
      </c>
      <c r="E9" s="10" t="s">
        <v>4</v>
      </c>
      <c r="F9" s="22" t="s">
        <v>18</v>
      </c>
      <c r="G9" s="14" t="s">
        <v>9</v>
      </c>
      <c r="H9" s="14" t="s">
        <v>10</v>
      </c>
      <c r="I9" s="14" t="s">
        <v>11</v>
      </c>
      <c r="J9" s="14" t="s">
        <v>12</v>
      </c>
      <c r="K9" s="14" t="s">
        <v>13</v>
      </c>
      <c r="L9" s="13" t="s">
        <v>14</v>
      </c>
    </row>
    <row r="10" spans="1:12" x14ac:dyDescent="0.3">
      <c r="A10" s="7"/>
      <c r="B10" s="7"/>
      <c r="C10" s="8"/>
      <c r="D10" s="19" t="str">
        <f>Номенклатура!D9</f>
        <v>Диск колесный 205/55/R16</v>
      </c>
      <c r="E10" s="18" t="str">
        <f>Номенклатура!E9</f>
        <v>ДКШ118274</v>
      </c>
      <c r="F10" s="55" t="str">
        <f>Номенклатура!F9</f>
        <v>шт.</v>
      </c>
      <c r="G10" s="24">
        <f>IF(Оборотка[Наименование]="","",SUMIFS(Приход[Кол-во],Приход[Наименование],Оборотка[[#This Row],[Наименование]],Приход[С],"&lt;=0",Приход[По],"&gt;=0"))</f>
        <v>5</v>
      </c>
      <c r="H10" s="24">
        <f>IF(Оборотка[Наименование]="","",SUMIFS(Приход[Сумма],Приход[Наименование],Оборотка[[#This Row],[Наименование]],Приход[С],"&lt;=0",Приход[По],"&gt;=0"))</f>
        <v>22800</v>
      </c>
      <c r="I10" s="24">
        <f>IF(Оборотка[Наименование]="","",SUMIFS(Расход[Кол-во],Расход[Наименование],Оборотка[[#This Row],[Наименование]],Расход[С],"&lt;=0",Расход[По],"&gt;=0"))</f>
        <v>3</v>
      </c>
      <c r="J10" s="24">
        <f>IF(Оборотка[Наименование]="","",SUMIFS(Расход[Сумма],Расход[Наименование],Оборотка[[#This Row],[Наименование]],Расход[С],"&lt;=0",Расход[По],"&gt;=0"))</f>
        <v>17700</v>
      </c>
      <c r="K10" s="24">
        <f>Оборотка[[#This Row],[Кол-во, приход]]-Оборотка[[#This Row],[Кол-во, расход]]</f>
        <v>2</v>
      </c>
      <c r="L10" s="26">
        <f>Оборотка[[#This Row],[Сумма, приход]]-Оборотка[[#This Row],[Сумма, расход]]</f>
        <v>5100</v>
      </c>
    </row>
    <row r="11" spans="1:12" x14ac:dyDescent="0.3">
      <c r="A11" s="7"/>
      <c r="B11" s="7"/>
      <c r="C11" s="8"/>
      <c r="D11" s="67" t="str">
        <f>Номенклатура!D10</f>
        <v>Фара передняя</v>
      </c>
      <c r="E11" s="68" t="str">
        <f>Номенклатура!E10</f>
        <v>ФП12321</v>
      </c>
      <c r="F11" s="69" t="str">
        <f>Номенклатура!F10</f>
        <v>шт.</v>
      </c>
      <c r="G11" s="24">
        <f>IF(Оборотка[Наименование]="","",SUMIFS(Приход[Кол-во],Приход[Наименование],Оборотка[[#This Row],[Наименование]],Приход[С],"&lt;=0",Приход[По],"&gt;=0"))</f>
        <v>5</v>
      </c>
      <c r="H11" s="24">
        <f>IF(Оборотка[Наименование]="","",SUMIFS(Приход[Сумма],Приход[Наименование],Оборотка[[#This Row],[Наименование]],Приход[С],"&lt;=0",Приход[По],"&gt;=0"))</f>
        <v>60000</v>
      </c>
      <c r="I11" s="24">
        <f>IF(Оборотка[Наименование]="","",SUMIFS(Расход[Кол-во],Расход[Наименование],Оборотка[[#This Row],[Наименование]],Расход[С],"&lt;=0",Расход[По],"&gt;=0"))</f>
        <v>0</v>
      </c>
      <c r="J11" s="24">
        <f>IF(Оборотка[Наименование]="","",SUMIFS(Расход[Сумма],Расход[Наименование],Оборотка[[#This Row],[Наименование]],Расход[С],"&lt;=0",Расход[По],"&gt;=0"))</f>
        <v>0</v>
      </c>
      <c r="K11" s="24">
        <f>Оборотка[[#This Row],[Кол-во, приход]]-Оборотка[[#This Row],[Кол-во, расход]]</f>
        <v>5</v>
      </c>
      <c r="L11" s="26">
        <f>Оборотка[[#This Row],[Сумма, приход]]-Оборотка[[#This Row],[Сумма, расход]]</f>
        <v>60000</v>
      </c>
    </row>
    <row r="12" spans="1:12" x14ac:dyDescent="0.3">
      <c r="A12" s="7"/>
      <c r="B12" s="7"/>
      <c r="C12" s="7"/>
      <c r="D12" s="67" t="str">
        <f>Номенклатура!D11</f>
        <v>Набор ключей</v>
      </c>
      <c r="E12" s="68" t="str">
        <f>Номенклатура!E11</f>
        <v>КЛ537444</v>
      </c>
      <c r="F12" s="69" t="str">
        <f>Номенклатура!F11</f>
        <v>упак.</v>
      </c>
      <c r="G12" s="59">
        <f>IF(Оборотка[Наименование]="","",SUMIFS(Приход[Кол-во],Приход[Наименование],Оборотка[[#This Row],[Наименование]],Приход[С],"&lt;=0",Приход[По],"&gt;=0"))</f>
        <v>0</v>
      </c>
      <c r="H12" s="60">
        <f>IF(Оборотка[Наименование]="","",SUMIFS(Приход[Сумма],Приход[Наименование],Оборотка[[#This Row],[Наименование]],Приход[С],"&lt;=0",Приход[По],"&gt;=0"))</f>
        <v>0</v>
      </c>
      <c r="I12" s="59">
        <f>IF(Оборотка[Наименование]="","",SUMIFS(Расход[Кол-во],Расход[Наименование],Оборотка[[#This Row],[Наименование]],Расход[С],"&lt;=0",Расход[По],"&gt;=0"))</f>
        <v>0</v>
      </c>
      <c r="J12" s="60">
        <f>IF(Оборотка[Наименование]="","",SUMIFS(Расход[Сумма],Расход[Наименование],Оборотка[[#This Row],[Наименование]],Расход[С],"&lt;=0",Расход[По],"&gt;=0"))</f>
        <v>0</v>
      </c>
      <c r="K12" s="59">
        <f>Оборотка[[#This Row],[Кол-во, приход]]-Оборотка[[#This Row],[Кол-во, расход]]</f>
        <v>0</v>
      </c>
      <c r="L12" s="71">
        <f>Оборотка[[#This Row],[Сумма, приход]]-Оборотка[[#This Row],[Сумма, расход]]</f>
        <v>0</v>
      </c>
    </row>
    <row r="13" spans="1:12" x14ac:dyDescent="0.3">
      <c r="A13" s="7"/>
      <c r="B13" s="7"/>
      <c r="C13" s="7"/>
      <c r="D13" s="11" t="s">
        <v>1</v>
      </c>
      <c r="E13" s="27">
        <f>SUBTOTAL(103,Оборотка[Артикул])</f>
        <v>3</v>
      </c>
      <c r="F13" s="28"/>
      <c r="G13" s="29">
        <f>SUBTOTAL(109,Оборотка[Кол-во, приход])</f>
        <v>10</v>
      </c>
      <c r="H13" s="30">
        <f>SUBTOTAL(109,Оборотка[Сумма, приход])</f>
        <v>82800</v>
      </c>
      <c r="I13" s="29">
        <f>SUBTOTAL(109,Оборотка[Кол-во, расход])</f>
        <v>3</v>
      </c>
      <c r="J13" s="30">
        <f>SUBTOTAL(109,Оборотка[Сумма, расход])</f>
        <v>17700</v>
      </c>
      <c r="K13" s="29">
        <f>SUBTOTAL(109,Оборотка[Кол-во, остаток])</f>
        <v>7</v>
      </c>
      <c r="L13" s="12">
        <f>SUBTOTAL(109,Оборотка[Сумма, остаток])</f>
        <v>65100</v>
      </c>
    </row>
    <row r="14" spans="1:12" x14ac:dyDescent="0.3">
      <c r="A14" s="7"/>
      <c r="B14" s="7"/>
      <c r="C14" s="7"/>
    </row>
    <row r="15" spans="1:12" x14ac:dyDescent="0.3">
      <c r="A15" s="7"/>
      <c r="B15" s="7"/>
      <c r="C15" s="7"/>
    </row>
    <row r="16" spans="1:12" x14ac:dyDescent="0.3">
      <c r="A16" s="7"/>
      <c r="B16" s="7"/>
      <c r="C16" s="7"/>
    </row>
    <row r="17" spans="1:8" x14ac:dyDescent="0.3">
      <c r="A17" s="7"/>
      <c r="B17" s="7"/>
      <c r="C17" s="7"/>
      <c r="D17" s="3"/>
      <c r="E17" s="3"/>
      <c r="F17" s="3"/>
      <c r="G17" s="3"/>
      <c r="H17" s="3"/>
    </row>
    <row r="18" spans="1:8" x14ac:dyDescent="0.3">
      <c r="A18" s="7"/>
      <c r="B18" s="7"/>
      <c r="C18" s="7"/>
      <c r="D18" s="3"/>
      <c r="E18" s="3"/>
      <c r="F18" s="3"/>
      <c r="G18" s="3"/>
      <c r="H18" s="3"/>
    </row>
    <row r="19" spans="1:8" x14ac:dyDescent="0.3">
      <c r="A19" s="7"/>
      <c r="B19" s="7"/>
      <c r="C19" s="7"/>
    </row>
    <row r="20" spans="1:8" x14ac:dyDescent="0.3">
      <c r="A20" s="7"/>
      <c r="B20" s="7"/>
      <c r="C20" s="7"/>
    </row>
    <row r="21" spans="1:8" x14ac:dyDescent="0.3">
      <c r="A21" s="7"/>
      <c r="B21" s="7"/>
      <c r="C21" s="7"/>
    </row>
    <row r="22" spans="1:8" x14ac:dyDescent="0.3">
      <c r="A22" s="7"/>
      <c r="B22" s="7"/>
      <c r="C22" s="7"/>
    </row>
    <row r="23" spans="1:8" x14ac:dyDescent="0.3">
      <c r="A23" s="7"/>
      <c r="B23" s="7"/>
      <c r="C23" s="7"/>
    </row>
    <row r="24" spans="1:8" x14ac:dyDescent="0.3">
      <c r="A24" s="7"/>
      <c r="B24" s="7"/>
      <c r="C24" s="7"/>
    </row>
    <row r="25" spans="1:8" x14ac:dyDescent="0.3">
      <c r="A25" s="7"/>
      <c r="B25" s="7"/>
      <c r="C25" s="7"/>
    </row>
  </sheetData>
  <pageMargins left="0.7" right="0.7" top="0.75" bottom="0.75" header="0.3" footer="0.3"/>
  <ignoredErrors>
    <ignoredError sqref="I10" calculatedColumn="1"/>
  </ignoredErrors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Номенклатура!$D$9:$D$10</xm:f>
          </x14:formula1>
          <xm:sqref>D17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Главная</vt:lpstr>
      <vt:lpstr>ЕдИзм</vt:lpstr>
      <vt:lpstr>Поставщики</vt:lpstr>
      <vt:lpstr>Покупатели</vt:lpstr>
      <vt:lpstr>Номенклатура</vt:lpstr>
      <vt:lpstr>Приход</vt:lpstr>
      <vt:lpstr>Расход</vt:lpstr>
      <vt:lpstr>Оборотка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2024-10-07T10:18:06Z</dcterms:modified>
</cp:coreProperties>
</file>